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4" firstSheet="2" activeTab="2"/>
  </bookViews>
  <sheets>
    <sheet name="Judging Data Entry - Print" sheetId="1" state="hidden" r:id="rId1"/>
    <sheet name="Judging Data Entry - Digital" sheetId="2" state="hidden" r:id="rId2"/>
    <sheet name="Print Results" sheetId="3" r:id="rId3"/>
    <sheet name="Digital Results" sheetId="4" r:id="rId4"/>
  </sheets>
  <definedNames>
    <definedName name="_xlfn.COUNTIFS" hidden="1">#NAME?</definedName>
    <definedName name="_xlfn.SUMIFS" hidden="1">#NAME?</definedName>
    <definedName name="Excel_BuiltIn_Print_Area_1" localSheetId="3">'Digital Results'!$A$2:$Q$92</definedName>
    <definedName name="Excel_BuiltIn_Print_Area_1" localSheetId="0">'Judging Data Entry - Print'!$A$2:$R$52</definedName>
    <definedName name="Excel_BuiltIn_Print_Area_1" localSheetId="2">'Print Results'!$A$1:$Q$50</definedName>
    <definedName name="Excel_BuiltIn_Print_Area_1">'Judging Data Entry - Digital'!$A$2:$R$92</definedName>
    <definedName name="Excel_BuiltIn_Print_Area_2">#REF!</definedName>
    <definedName name="Excel_BuiltIn_Print_Area_2_1">"$'results printouts'.$#ref" "$#REF!:$#REF!$#REF!"</definedName>
    <definedName name="Excel_BuiltIn_Print_Area_2_1_1">#REF!</definedName>
    <definedName name="_xlnm.Print_Area" localSheetId="3">'Digital Results'!$B$1:$R$94</definedName>
    <definedName name="_xlnm.Print_Area" localSheetId="1">'Judging Data Entry - Digital'!$C$1:$S$94</definedName>
    <definedName name="_xlnm.Print_Area" localSheetId="0">'Judging Data Entry - Print'!$C$1:$S$54</definedName>
    <definedName name="_xlnm.Print_Area" localSheetId="2">'Print Results'!$B$1:$R$52</definedName>
    <definedName name="_xlnm.Print_Titles" localSheetId="3">'Digital Results'!$5:$7</definedName>
    <definedName name="_xlnm.Print_Titles" localSheetId="2">'Print Results'!$3:$5</definedName>
  </definedNames>
  <calcPr fullCalcOnLoad="1"/>
</workbook>
</file>

<file path=xl/sharedStrings.xml><?xml version="1.0" encoding="utf-8"?>
<sst xmlns="http://schemas.openxmlformats.org/spreadsheetml/2006/main" count="1167" uniqueCount="294">
  <si>
    <t>PE Formula</t>
  </si>
  <si>
    <t>HM Formula</t>
  </si>
  <si>
    <t>PM Formula</t>
  </si>
  <si>
    <t>Tie Count</t>
  </si>
  <si>
    <t xml:space="preserve"> </t>
  </si>
  <si>
    <t>PE</t>
  </si>
  <si>
    <t>GRAND</t>
  </si>
  <si>
    <t>HM</t>
  </si>
  <si>
    <t>PICTORAL</t>
  </si>
  <si>
    <t>TECHNICAL</t>
  </si>
  <si>
    <t>INTERPRETATION</t>
  </si>
  <si>
    <t>TOTAL</t>
  </si>
  <si>
    <t>PM</t>
  </si>
  <si>
    <t>Cat.</t>
  </si>
  <si>
    <t>Title</t>
  </si>
  <si>
    <t>Name</t>
  </si>
  <si>
    <t>/10</t>
  </si>
  <si>
    <t>/30</t>
  </si>
  <si>
    <t>AWARD</t>
  </si>
  <si>
    <t>Comments</t>
  </si>
  <si>
    <t>Sort</t>
  </si>
  <si>
    <t>Entries:</t>
  </si>
  <si>
    <t>BW</t>
  </si>
  <si>
    <t>TR</t>
  </si>
  <si>
    <t>AR</t>
  </si>
  <si>
    <t>TRADITIONAL</t>
  </si>
  <si>
    <t>ALTERED REALITY</t>
  </si>
  <si>
    <t>B&amp;W / MONOCHROME</t>
  </si>
  <si>
    <t>Print Results</t>
  </si>
  <si>
    <t>Digital Results</t>
  </si>
  <si>
    <t>Hilda Noton</t>
  </si>
  <si>
    <t>Cathy Anderson</t>
  </si>
  <si>
    <t>Cathy Baerg</t>
  </si>
  <si>
    <t>Helen Brown</t>
  </si>
  <si>
    <t>Betty Calvert</t>
  </si>
  <si>
    <t>Bill Compton</t>
  </si>
  <si>
    <t>Wayne Corbett</t>
  </si>
  <si>
    <t>Michael Cuggy</t>
  </si>
  <si>
    <t>Penny Dyck</t>
  </si>
  <si>
    <t>Gayvin Franson</t>
  </si>
  <si>
    <t>Ken Greenhorn</t>
  </si>
  <si>
    <t>Bruce Guenter</t>
  </si>
  <si>
    <t>Bas Hobson</t>
  </si>
  <si>
    <t>Philip McNeill</t>
  </si>
  <si>
    <t>Kathy Meeres</t>
  </si>
  <si>
    <t>Scott Prokop</t>
  </si>
  <si>
    <t>Dale Read</t>
  </si>
  <si>
    <t>Doris Santha</t>
  </si>
  <si>
    <t>Barry Singer</t>
  </si>
  <si>
    <t>Gordon Sukut</t>
  </si>
  <si>
    <t>Ian Sutherland</t>
  </si>
  <si>
    <t>Brian Yurkowski</t>
  </si>
  <si>
    <t>Bob Anderson</t>
  </si>
  <si>
    <t>Howard Brown</t>
  </si>
  <si>
    <t>Mary Lou Fletcher</t>
  </si>
  <si>
    <t>Nina Henry</t>
  </si>
  <si>
    <t>Richard Kerbes</t>
  </si>
  <si>
    <t>Jannik Plaetner</t>
  </si>
  <si>
    <t>Art Rachul</t>
  </si>
  <si>
    <t>100 Years of Storing Grain</t>
  </si>
  <si>
    <t>Aging Ford Go To Truck</t>
  </si>
  <si>
    <t>Face of the Packard</t>
  </si>
  <si>
    <t>Grille Detail</t>
  </si>
  <si>
    <t>Inspired by Salvador Dali</t>
  </si>
  <si>
    <t>Old Notions</t>
  </si>
  <si>
    <t>Lorilee Guenter</t>
  </si>
  <si>
    <t>Rust Bucket</t>
  </si>
  <si>
    <t>The Wall</t>
  </si>
  <si>
    <t>Vintage Ride</t>
  </si>
  <si>
    <t>Walk your Horse</t>
  </si>
  <si>
    <t>Weathered</t>
  </si>
  <si>
    <t>Who's Next</t>
  </si>
  <si>
    <t>Ancient Stories</t>
  </si>
  <si>
    <t>Anytime is Picture Time</t>
  </si>
  <si>
    <t>Different Spokes</t>
  </si>
  <si>
    <t>Diminutive Ediface on the Meadow</t>
  </si>
  <si>
    <t>Hands of Time</t>
  </si>
  <si>
    <t>Heavenly Host</t>
  </si>
  <si>
    <t>It's Not 'Baroque'</t>
  </si>
  <si>
    <t>Last Trip to Town</t>
  </si>
  <si>
    <t>My Grandpa was a Cool Indian Motorcycle Man</t>
  </si>
  <si>
    <t>No Looking Back</t>
  </si>
  <si>
    <t>Smitty</t>
  </si>
  <si>
    <t>Tension</t>
  </si>
  <si>
    <t>Ukranian Style Barn</t>
  </si>
  <si>
    <t>Vanishing Icon</t>
  </si>
  <si>
    <t>A Good Mystery</t>
  </si>
  <si>
    <t>Fading Away</t>
  </si>
  <si>
    <t>Fighting for the Czar</t>
  </si>
  <si>
    <t>Last Train</t>
  </si>
  <si>
    <t>Prairie Oasis</t>
  </si>
  <si>
    <t>Rebirth</t>
  </si>
  <si>
    <t>Reflections of the Past</t>
  </si>
  <si>
    <t>Saskatchewan Icon</t>
  </si>
  <si>
    <t>Some Parts Required</t>
  </si>
  <si>
    <t>This One Dodged the Wrecker</t>
  </si>
  <si>
    <t>Wagon Ride, Anyone?</t>
  </si>
  <si>
    <t>Abandoned Prayers</t>
  </si>
  <si>
    <t>Bently's</t>
  </si>
  <si>
    <t>Carnivale</t>
  </si>
  <si>
    <t>Creating The Wave In The Old Days</t>
  </si>
  <si>
    <t>Dark Times</t>
  </si>
  <si>
    <t>Dustbowl</t>
  </si>
  <si>
    <t>Early Standard</t>
  </si>
  <si>
    <t>Empties</t>
  </si>
  <si>
    <t>Forgotten</t>
  </si>
  <si>
    <t>Grampa's Hot Wheels</t>
  </si>
  <si>
    <t>Homage to Athena</t>
  </si>
  <si>
    <t>Memories</t>
  </si>
  <si>
    <t>My Father’s Past Revisited</t>
  </si>
  <si>
    <t>Retro</t>
  </si>
  <si>
    <t>Sculls Enshrined at the Killing Fields Memorial</t>
  </si>
  <si>
    <t>The First Tow Truck</t>
  </si>
  <si>
    <t>The Kodak Legacy</t>
  </si>
  <si>
    <t>There's Nothing Like Original Parts</t>
  </si>
  <si>
    <t>Weathered and Worn</t>
  </si>
  <si>
    <t>100 Years Young</t>
  </si>
  <si>
    <t>Abandoned</t>
  </si>
  <si>
    <t>Ain't gonna roll no more</t>
  </si>
  <si>
    <t>Anasazi Ruins</t>
  </si>
  <si>
    <t>Ancient Origins</t>
  </si>
  <si>
    <t>Collector's Treasure</t>
  </si>
  <si>
    <t>Harvest Moon</t>
  </si>
  <si>
    <t>I Dream In Color</t>
  </si>
  <si>
    <t>Iron Horse #1158</t>
  </si>
  <si>
    <t>Midnight Special</t>
  </si>
  <si>
    <t>Objects In Mirror Are More Distorted Than They Appear</t>
  </si>
  <si>
    <t>Once Was</t>
  </si>
  <si>
    <t>Open Windows</t>
  </si>
  <si>
    <t>Out of Business</t>
  </si>
  <si>
    <t>Proceed With Caution</t>
  </si>
  <si>
    <t>Public Transportation</t>
  </si>
  <si>
    <t>Say Cheese</t>
  </si>
  <si>
    <t>Shapes of The Past</t>
  </si>
  <si>
    <t>Showcar and Showroom</t>
  </si>
  <si>
    <t>Silver Cloud circa 1966</t>
  </si>
  <si>
    <t>Small Town Shop</t>
  </si>
  <si>
    <t>The Music Has Ended</t>
  </si>
  <si>
    <t>The Old Homestead</t>
  </si>
  <si>
    <t>Trappers Cabin</t>
  </si>
  <si>
    <t>Whalers Have  Come and Gone</t>
  </si>
  <si>
    <t>Where Is That Repairman When I Need Him</t>
  </si>
  <si>
    <t>Where Time Stand Still</t>
  </si>
  <si>
    <t>1860s B&amp;B (Blanket &amp; Bison)</t>
  </si>
  <si>
    <t>Bad Medicine</t>
  </si>
  <si>
    <t>End Of The Line</t>
  </si>
  <si>
    <t>Farm Days</t>
  </si>
  <si>
    <t>Fixer Upper</t>
  </si>
  <si>
    <t>Gateway to  Memories</t>
  </si>
  <si>
    <t>Grill Marks</t>
  </si>
  <si>
    <t>Hit The Hardest</t>
  </si>
  <si>
    <t>Is There A Speaker In The House</t>
  </si>
  <si>
    <t>Last Stop Railway</t>
  </si>
  <si>
    <t>Lean On Me</t>
  </si>
  <si>
    <t>Maytag</t>
  </si>
  <si>
    <t>My Holly</t>
  </si>
  <si>
    <t>No Dumping</t>
  </si>
  <si>
    <t>Old man from Pasadena</t>
  </si>
  <si>
    <t>Once Upon a Time a Home</t>
  </si>
  <si>
    <t>Prairie Sentinel</t>
  </si>
  <si>
    <t>Relics</t>
  </si>
  <si>
    <t>Room With A View</t>
  </si>
  <si>
    <t>Rusting in the Ditch</t>
  </si>
  <si>
    <t>Saddleback</t>
  </si>
  <si>
    <t>School's Out</t>
  </si>
  <si>
    <t>Showstopper</t>
  </si>
  <si>
    <t>Spilled Memories</t>
  </si>
  <si>
    <t>The Mills</t>
  </si>
  <si>
    <t>The Wreck of the Maheno</t>
  </si>
  <si>
    <t>Time For New Siding</t>
  </si>
  <si>
    <t>Tired and Retired</t>
  </si>
  <si>
    <t>Tired</t>
  </si>
  <si>
    <t>Waterfall</t>
  </si>
  <si>
    <t>Chanda Viczko-Ulmer</t>
  </si>
  <si>
    <t>Expired Times</t>
  </si>
  <si>
    <t>Emily Schindel</t>
  </si>
  <si>
    <t>Brian Main</t>
  </si>
  <si>
    <t>Bob Littlejohn</t>
  </si>
  <si>
    <t>Lisa Rachul</t>
  </si>
  <si>
    <t>Clinic:  From The Past</t>
  </si>
  <si>
    <t>AR effect done quite well - makes you forget that it's a very modern elevator, good image</t>
  </si>
  <si>
    <t>lots of great shapes keep your interest, the crop makes the subject look like a face, white matt should be black</t>
  </si>
  <si>
    <t>good framing and composition - excellent crop, has wonderful impact and effect, an interesting angle was chosen to portray this subject</t>
  </si>
  <si>
    <t>good mood and feel and flow, seems to be a good amount of distortion and fluidity</t>
  </si>
  <si>
    <t>great composition and choice of background, great post processing and wonderful crop, good depth of field, good impact to this image</t>
  </si>
  <si>
    <t>great composition and crop, nice bright vibrant contrasting colors, would make excellent album art</t>
  </si>
  <si>
    <t>wonderful textures throughout, nice choice of post processing, great colors, nice large format</t>
  </si>
  <si>
    <t>composition done well, title suits the image, good detail in the subject and good use of depth of field, good AR processing choice</t>
  </si>
  <si>
    <t>great composition, good choice of capture angle, nice background</t>
  </si>
  <si>
    <t>people add to the overall feel and scale, nice texture effect, good sharpness and colors, nice contrast between the dark bridge and bright sky</t>
  </si>
  <si>
    <t>love the colors - they feel so rich, title suits very well, the mood of a pending storm is easily felt</t>
  </si>
  <si>
    <t>good perspective, nice ghosting / x-ray effect, who ever thought you could make a dentist's chair interesting, good choice of mat</t>
  </si>
  <si>
    <t>awesome title, great capture - nice and sharp throughout, addition of grass adds some scale, great use of shadow detail - adds impact, good tonal range</t>
  </si>
  <si>
    <t>great title, great lighting, good detail throughout, nice arrangement of the subjects, mat well done</t>
  </si>
  <si>
    <t>love the dirty-shot perspective, good depth of field, great crop, nice composition, branches add great leading lines, title needs a lot of work (until you get it!)</t>
  </si>
  <si>
    <t>beautiful collection, love how they filled the frame with the subject, good depth of field choice, clever title, maybe a better mat color would have enhanced the overall presentation</t>
  </si>
  <si>
    <t>good mat choice, good perspective and crop choice, good capture of architectural detail, seems to be well thought out, you need a long time to absorb all the detail</t>
  </si>
  <si>
    <t>good matting, good perspective - leads you into the image, great mood, lighting done very well (photographer read the light properly - either intentionally lit or not)</t>
  </si>
  <si>
    <t>great framing with the windshield, good title, nice mood, image and tone, takes you back in time, another well planned image</t>
  </si>
  <si>
    <t>is this a photo of a photo?, posing done well, nice facial expressions, image seems too small to have significant impact</t>
  </si>
  <si>
    <t>good combination of frame and image, good rich tonal range, very nice composition and subject matter, good find and a great title to match</t>
  </si>
  <si>
    <t>good lighting on the main subject - your eyes are drawn directly to him, subject has a sense of motion in his work, perhaps crop a little tighter in the sides or move more to the right</t>
  </si>
  <si>
    <t>very interesting subject, nice crop, interesting effect with the tonal range, good choice</t>
  </si>
  <si>
    <t>keeping the post in the image adds to the overall authentication of the subject, good tonal range and mat choice, power pole adds scale to the building as well</t>
  </si>
  <si>
    <t>love the toned down colors, great pose, title and expression do not match (maybe a romance-style book would help), dark baseboard draws your eyes away from the subject</t>
  </si>
  <si>
    <t>choice of mat well done, good perspective, nice time-of-year shot</t>
  </si>
  <si>
    <t>box adds to the overall image, nice presentation, lines in the background help to shape the image, size choice well done</t>
  </si>
  <si>
    <t>nice composition, nice warm colors, great crop, square format works for this image, post processing done well, good depth of field</t>
  </si>
  <si>
    <t>good composition, nice colors, great sky detail, needs a third "subject" to ward off the competition between the tree and windmill</t>
  </si>
  <si>
    <t>clouds act like leading lines, nice composition, interesting concept and a suitable title</t>
  </si>
  <si>
    <t>awesome capture, great exposure, this image truly reflects on the past, nice to see the doors hasp - adds to authenticity, nice long tall crop</t>
  </si>
  <si>
    <t xml:space="preserve">good leading line to the subject, nice warm lighting, if the elevator is the subject - it's too far away, crossing sign is a bit distracting </t>
  </si>
  <si>
    <t>title well thought out, nice colors and tonal range, another cool find for this clinic, possibly (or not) add more log building as a background</t>
  </si>
  <si>
    <t>very suiting title, good dynamic range of colors, perspective and crop well thought out, great exposure</t>
  </si>
  <si>
    <t>nice composition, great colors - nice and vibrant, dandelions in foreground add balance</t>
  </si>
  <si>
    <t>great low perspective, good title choice, background could be a little more out of focus</t>
  </si>
  <si>
    <t>excellent title, neat perspective, good lighting - from 2 different directions, seems a little soft</t>
  </si>
  <si>
    <t>subject is well placed and well lit (backlighting helps), good choice of perspective</t>
  </si>
  <si>
    <t>fantastic exposure, nice tonal range, good perspective choice, portrait crop format well done</t>
  </si>
  <si>
    <t>good perspective, lighting done well but bottom corner could be darker</t>
  </si>
  <si>
    <t>interesting subject, camera should have been tipped the other way, good post processing</t>
  </si>
  <si>
    <t>a unique perspective, lighting well done but there is some loss of detail, nice and simple, lots of triangle to enhance the composition</t>
  </si>
  <si>
    <t>good perspective - feels like it's rolling in on you, nice post processing and tonality</t>
  </si>
  <si>
    <t>good blacks and whites, crop a little tighter on the right</t>
  </si>
  <si>
    <t>nice composition, focus and depth of field is bang on</t>
  </si>
  <si>
    <t>an appropriate title, nice post processing techniques, trees help frame the subject, good tonal range</t>
  </si>
  <si>
    <t>good perspective choice, nice tonal range, good choice of using sepia tones</t>
  </si>
  <si>
    <t>well suited title, good sharpness in the front of the image, good composition for the subject, you're wanting to see more at the top</t>
  </si>
  <si>
    <t>lots of great lines leading everywhere, good detail in the rust, nice overall feel</t>
  </si>
  <si>
    <t>nice how the subject fills the frame, good choice of perspective</t>
  </si>
  <si>
    <t>good tonal range, good angle to highlight the famous grill</t>
  </si>
  <si>
    <t>not a true monochrome, great image and perspective, nice composition</t>
  </si>
  <si>
    <t>interesting lighting choice, interesting framing, seems a bit on the soft side, add some sheet music</t>
  </si>
  <si>
    <t>good composition and well framed by the trees, dappled lighting is effective</t>
  </si>
  <si>
    <t>feels like a wave is going to swallow the house, very striking image, good tonal range and composition</t>
  </si>
  <si>
    <t>interesting perspective</t>
  </si>
  <si>
    <t>like the use of high contrast b&amp;w, perspective (shooting thru the spokes) was a good choice, good detail, a really well planned image</t>
  </si>
  <si>
    <t>good detail, nice creativity in the image</t>
  </si>
  <si>
    <t>fun to look at, good lighting, top is cropped to tight, nice square crop</t>
  </si>
  <si>
    <t>title is a great representation of the subject, the overall color tone matches the rails, overall image could have been sharper</t>
  </si>
  <si>
    <t>nice framing with the broken glass, twigs may or may not be a distraction, great perspective</t>
  </si>
  <si>
    <t>good selection of subjects for the title, good balance between the subjects, nice soft shadows</t>
  </si>
  <si>
    <t>great lighting on the subject, interesting perspective</t>
  </si>
  <si>
    <t>nice perspective and tight crop, good color tones</t>
  </si>
  <si>
    <t>nice composition, great facial expressions, definitely an impact piece but does it suit the clinic (based on title)</t>
  </si>
  <si>
    <t>another really cool find, fabulous colors and lighting, shot during the perfect season, nice crop</t>
  </si>
  <si>
    <t>good subject placement, nice warm lighting - blends well with the grass</t>
  </si>
  <si>
    <t>nice to capture the generation gap - good interaction between the two, lighting is too harsh</t>
  </si>
  <si>
    <t>interesting image, seems messy and unorganized, could use a bit of straightening up</t>
  </si>
  <si>
    <t>good color capture, great lighting, good time of year and day, good color range, bad cloning in the upper corners</t>
  </si>
  <si>
    <t>good composition, nice warm rich colors, conveys a desolate feeling</t>
  </si>
  <si>
    <t>nice and sharp throughout, great colors, your eyes are kept moving, good crop</t>
  </si>
  <si>
    <t>interesting perspective and framing, good textures and nice rich colors</t>
  </si>
  <si>
    <t>very refreshing to see a rusty car image in the winter - nice color contrast, nice even lighting</t>
  </si>
  <si>
    <t>nice composition and perspective, good colors, nice drama in the sky</t>
  </si>
  <si>
    <t>good composition, nice interesting sky, good exposure, schoolhouse feels so tiny compared to the wide open prairie</t>
  </si>
  <si>
    <t>subject seems too new, but it's of an old item, harsh lighting</t>
  </si>
  <si>
    <t>interesting concept, good lighting, good background, well set up</t>
  </si>
  <si>
    <t>great shot of the water, has good balance, lighting is good</t>
  </si>
  <si>
    <t>good textures throughout, competing textures add symmetry</t>
  </si>
  <si>
    <t>good range of colors, definitely tells a story</t>
  </si>
  <si>
    <t>interesting perspective and textures, nice even lighting</t>
  </si>
  <si>
    <t>nice soft colors between sky and grass, good detail in the siding</t>
  </si>
  <si>
    <t>very nice post processing, composition really well done, having a person adds interest</t>
  </si>
  <si>
    <t>nice enhancement of the textures, interesting title</t>
  </si>
  <si>
    <t>interesting choice of post processing along with the title -ominous feeling</t>
  </si>
  <si>
    <t>interesting AR effect, use of black brings out the details - but watch the halos</t>
  </si>
  <si>
    <t>interesting choice of AR effects - seems to work</t>
  </si>
  <si>
    <t>feels like an old advertisement or an art piece, color tones are from an earlier time</t>
  </si>
  <si>
    <t>looks like a bad car accident, feels like an art piece</t>
  </si>
  <si>
    <t>a wide variety of textures and colors make for an interesting image</t>
  </si>
  <si>
    <t>good crop choice (panorama), has a military feel to it, cool way to blend in a lot of visitors</t>
  </si>
  <si>
    <t>nice use of the ghosting technique, nice even soft lighting</t>
  </si>
  <si>
    <t>nice concept, good way to tie in to images to preserve a memory, good colors</t>
  </si>
  <si>
    <t>has a Disco feel to it</t>
  </si>
  <si>
    <t>nice isolation from the background, nicely lit and good detail throughout</t>
  </si>
  <si>
    <t>good juxtaposition of the subject and background, good interaction between her and background, great title, well posed</t>
  </si>
  <si>
    <t>70's Partridge Family feel to this image, nice post processing technique</t>
  </si>
  <si>
    <t>WOW!!, a very well thought out art piece, very technically well done, good balance and dead on composition, and a fantastic mat to boot, did I mention WOW!?</t>
  </si>
  <si>
    <t>would have loved a closer shot showing some architectural detail (in the Ukrainian style), nice tonal range, nice composition</t>
  </si>
  <si>
    <t>good addition of the Ferris wheel to the background, nice post processing technique, really well done - postcard feel</t>
  </si>
  <si>
    <t>well conceptualized, skulls may be too massive for the background - or not</t>
  </si>
  <si>
    <t>nice use of repeating patterns - adds the to AR effect</t>
  </si>
  <si>
    <t>very nice silhouette, awesome perspective, foreground elements well placed</t>
  </si>
  <si>
    <t>lots of rhythmic patterns, bump up the blacks, nice composition, possibly a weak title (small part of the overall image)</t>
  </si>
  <si>
    <t>good capture of a bunch of bored subjects, could be a great story here, good composition, burn in the clouds a bit more</t>
  </si>
  <si>
    <t>interesting concept, great composition and use of patterns, nice to see the photographer included in the image, fun image</t>
  </si>
  <si>
    <t>nice choice of perspective, nice post processing technique</t>
  </si>
  <si>
    <t>post processing effect adds to the feeling of this being an old photograph, try a black vignette, nice waterfall image</t>
  </si>
  <si>
    <t>title suits the composition, has a nice philosophical feel overall with the huge field in the background</t>
  </si>
  <si>
    <t>title helps to figure this image out, nice color contrast but the lighting is a little harsh, good concept - keep trying</t>
  </si>
  <si>
    <t>very nice feel to this, great expression and pose, nice lighting - nailed it, nice toned down calendar feel</t>
  </si>
  <si>
    <t>good expression capture, cropped a little too tight - or not, good capture of his personality</t>
  </si>
  <si>
    <t>lots of great texture in the rusted steel, view through the wreck add perspective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</si>
</sst>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35">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sz val="40"/>
      <color indexed="16"/>
      <name val="Arial"/>
      <family val="2"/>
    </font>
    <font>
      <b/>
      <sz val="16"/>
      <color indexed="16"/>
      <name val="Arial"/>
      <family val="2"/>
    </font>
    <font>
      <sz val="14"/>
      <name val="Arial"/>
      <family val="2"/>
    </font>
    <font>
      <b/>
      <sz val="14"/>
      <name val="Arial"/>
      <family val="2"/>
    </font>
    <font>
      <sz val="18"/>
      <name val="Arial"/>
      <family val="2"/>
    </font>
    <font>
      <b/>
      <sz val="18"/>
      <name val="Arial"/>
      <family val="2"/>
    </font>
    <font>
      <sz val="22"/>
      <name val="Arial"/>
      <family val="2"/>
    </font>
    <font>
      <b/>
      <sz val="20"/>
      <name val="Arial"/>
      <family val="2"/>
    </font>
    <font>
      <u val="single"/>
      <sz val="10"/>
      <color indexed="20"/>
      <name val="Arial"/>
      <family val="2"/>
    </font>
    <font>
      <u val="single"/>
      <sz val="10"/>
      <color indexed="12"/>
      <name val="Arial"/>
      <family val="2"/>
    </font>
    <font>
      <sz val="14"/>
      <color indexed="10"/>
      <name val="Arial"/>
      <family val="2"/>
    </font>
    <font>
      <sz val="16"/>
      <color indexed="10"/>
      <name val="Arial"/>
      <family val="2"/>
    </font>
    <font>
      <u val="single"/>
      <sz val="10"/>
      <color theme="11"/>
      <name val="Arial"/>
      <family val="2"/>
    </font>
    <font>
      <u val="single"/>
      <sz val="10"/>
      <color theme="10"/>
      <name val="Arial"/>
      <family val="2"/>
    </font>
    <font>
      <sz val="14"/>
      <color rgb="FFFF0000"/>
      <name val="Arial"/>
      <family val="2"/>
    </font>
    <font>
      <sz val="16"/>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0">
    <xf numFmtId="0" fontId="0" fillId="0" borderId="0" xfId="0" applyAlignment="1">
      <alignment/>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18" fillId="0" borderId="0" xfId="0" applyFont="1" applyBorder="1" applyAlignment="1">
      <alignment horizontal="center" vertical="center" textRotation="90"/>
    </xf>
    <xf numFmtId="0" fontId="23" fillId="0" borderId="0" xfId="0" applyFont="1" applyBorder="1" applyAlignment="1">
      <alignment horizontal="center" vertical="center" textRotation="90"/>
    </xf>
    <xf numFmtId="0" fontId="23" fillId="0" borderId="0" xfId="0" applyFont="1" applyBorder="1" applyAlignment="1">
      <alignment horizontal="center" vertical="center"/>
    </xf>
    <xf numFmtId="0" fontId="21"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Fill="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5" xfId="0" applyFont="1" applyFill="1" applyBorder="1" applyAlignment="1">
      <alignment horizontal="center" vertical="center"/>
    </xf>
    <xf numFmtId="0" fontId="21" fillId="0" borderId="21"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1" fontId="21" fillId="0" borderId="25" xfId="0" applyNumberFormat="1" applyFont="1" applyBorder="1" applyAlignment="1">
      <alignment horizontal="center" vertical="center"/>
    </xf>
    <xf numFmtId="0" fontId="21" fillId="0" borderId="26" xfId="0" applyFont="1" applyBorder="1" applyAlignment="1">
      <alignment horizontal="center" vertical="center"/>
    </xf>
    <xf numFmtId="0" fontId="21" fillId="0" borderId="26" xfId="0" applyFont="1" applyFill="1" applyBorder="1" applyAlignment="1">
      <alignment horizontal="center" vertical="center"/>
    </xf>
    <xf numFmtId="0" fontId="21" fillId="0" borderId="24" xfId="0" applyFont="1" applyFill="1" applyBorder="1" applyAlignment="1">
      <alignment horizontal="center" vertical="center"/>
    </xf>
    <xf numFmtId="172" fontId="21" fillId="0" borderId="26" xfId="0" applyNumberFormat="1" applyFont="1" applyBorder="1" applyAlignment="1">
      <alignment horizontal="center" vertical="center"/>
    </xf>
    <xf numFmtId="172" fontId="18" fillId="0" borderId="0" xfId="0" applyNumberFormat="1" applyFont="1" applyBorder="1" applyAlignment="1">
      <alignment vertical="center"/>
    </xf>
    <xf numFmtId="172" fontId="21" fillId="0" borderId="0" xfId="0" applyNumberFormat="1" applyFont="1" applyBorder="1" applyAlignment="1">
      <alignment horizontal="center" vertical="center"/>
    </xf>
    <xf numFmtId="0" fontId="21" fillId="0" borderId="27" xfId="0" applyFont="1" applyBorder="1" applyAlignment="1">
      <alignment horizontal="center" vertical="center"/>
    </xf>
    <xf numFmtId="172" fontId="21" fillId="0" borderId="27" xfId="0" applyNumberFormat="1" applyFont="1" applyBorder="1" applyAlignment="1">
      <alignment horizontal="center" vertical="center"/>
    </xf>
    <xf numFmtId="0" fontId="21" fillId="0" borderId="27" xfId="0" applyFont="1" applyFill="1" applyBorder="1" applyAlignment="1">
      <alignment horizontal="center" vertical="center"/>
    </xf>
    <xf numFmtId="172" fontId="18" fillId="0" borderId="0" xfId="0" applyNumberFormat="1" applyFont="1" applyBorder="1" applyAlignment="1">
      <alignment horizontal="center" vertical="center"/>
    </xf>
    <xf numFmtId="0" fontId="21" fillId="0" borderId="28" xfId="0" applyFont="1" applyBorder="1" applyAlignment="1">
      <alignment horizontal="center" vertical="center"/>
    </xf>
    <xf numFmtId="172" fontId="21" fillId="0" borderId="28" xfId="0" applyNumberFormat="1" applyFont="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Border="1" applyAlignment="1">
      <alignment horizontal="center" vertical="center"/>
    </xf>
    <xf numFmtId="0" fontId="18" fillId="0" borderId="0" xfId="0" applyFont="1" applyBorder="1" applyAlignment="1">
      <alignment horizontal="left"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1" fontId="21" fillId="0" borderId="33" xfId="0" applyNumberFormat="1" applyFont="1" applyBorder="1" applyAlignment="1">
      <alignment horizontal="center" vertical="center"/>
    </xf>
    <xf numFmtId="0" fontId="21" fillId="0" borderId="34" xfId="0" applyFont="1" applyBorder="1" applyAlignment="1">
      <alignment horizontal="center" vertical="center"/>
    </xf>
    <xf numFmtId="0" fontId="21" fillId="0" borderId="32" xfId="0" applyFont="1" applyFill="1" applyBorder="1" applyAlignment="1">
      <alignment horizontal="center" vertical="center"/>
    </xf>
    <xf numFmtId="1" fontId="21" fillId="0" borderId="35" xfId="0" applyNumberFormat="1" applyFont="1" applyBorder="1" applyAlignment="1">
      <alignment horizontal="center" vertical="center"/>
    </xf>
    <xf numFmtId="0" fontId="21" fillId="0" borderId="0" xfId="0" applyFont="1" applyBorder="1" applyAlignment="1">
      <alignment vertical="center" wrapText="1"/>
    </xf>
    <xf numFmtId="0" fontId="23" fillId="0" borderId="0"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horizontal="left"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28" xfId="0" applyFont="1" applyBorder="1" applyAlignment="1">
      <alignment horizontal="left" vertical="center" wrapText="1"/>
    </xf>
    <xf numFmtId="0" fontId="21" fillId="0" borderId="36" xfId="0" applyFont="1" applyBorder="1" applyAlignment="1">
      <alignment vertical="center" wrapText="1"/>
    </xf>
    <xf numFmtId="0" fontId="21" fillId="0" borderId="34" xfId="0" applyFont="1" applyBorder="1" applyAlignment="1">
      <alignment vertical="center" wrapText="1"/>
    </xf>
    <xf numFmtId="0" fontId="24"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7" xfId="0" applyFont="1" applyBorder="1" applyAlignment="1">
      <alignment vertical="center" wrapText="1"/>
    </xf>
    <xf numFmtId="0" fontId="21" fillId="0" borderId="37" xfId="0" applyFont="1" applyFill="1" applyBorder="1" applyAlignment="1">
      <alignment vertical="center" wrapText="1"/>
    </xf>
    <xf numFmtId="0" fontId="21" fillId="0" borderId="0" xfId="0" applyFont="1" applyBorder="1" applyAlignment="1">
      <alignment horizontal="left" vertical="center" wrapText="1"/>
    </xf>
    <xf numFmtId="0" fontId="25"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1" fillId="0" borderId="38" xfId="0" applyFont="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1" fillId="0" borderId="13" xfId="0" applyFont="1" applyFill="1" applyBorder="1" applyAlignment="1">
      <alignment vertical="center"/>
    </xf>
    <xf numFmtId="0" fontId="22" fillId="0" borderId="14"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39" xfId="0" applyFont="1" applyFill="1" applyBorder="1" applyAlignment="1">
      <alignmen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0" fontId="21" fillId="0" borderId="28" xfId="0" applyFont="1" applyFill="1" applyBorder="1" applyAlignment="1">
      <alignment horizontal="left" vertical="center"/>
    </xf>
    <xf numFmtId="0" fontId="21" fillId="0" borderId="0" xfId="0" applyFont="1" applyFill="1" applyBorder="1" applyAlignment="1">
      <alignment horizontal="left" vertical="center"/>
    </xf>
    <xf numFmtId="0" fontId="33" fillId="0" borderId="22" xfId="0" applyFont="1" applyBorder="1" applyAlignment="1">
      <alignment horizontal="center" vertical="center"/>
    </xf>
    <xf numFmtId="0" fontId="33" fillId="0" borderId="37" xfId="0" applyFont="1" applyBorder="1" applyAlignment="1">
      <alignment vertical="center" wrapText="1"/>
    </xf>
    <xf numFmtId="0" fontId="33" fillId="0" borderId="39" xfId="0" applyFont="1" applyFill="1" applyBorder="1" applyAlignment="1">
      <alignment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1" fontId="33" fillId="0" borderId="25" xfId="0" applyNumberFormat="1" applyFont="1" applyBorder="1" applyAlignment="1">
      <alignment horizontal="center" vertical="center"/>
    </xf>
    <xf numFmtId="0" fontId="33" fillId="0" borderId="26" xfId="0" applyFont="1" applyBorder="1" applyAlignment="1">
      <alignment horizontal="center" vertical="center"/>
    </xf>
    <xf numFmtId="0" fontId="33" fillId="0" borderId="24" xfId="0" applyFont="1" applyFill="1" applyBorder="1" applyAlignment="1">
      <alignment horizontal="center" vertical="center"/>
    </xf>
    <xf numFmtId="172" fontId="33" fillId="0" borderId="26"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6"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172" fontId="34" fillId="0" borderId="0" xfId="0" applyNumberFormat="1" applyFont="1" applyBorder="1" applyAlignment="1">
      <alignment vertical="center"/>
    </xf>
    <xf numFmtId="172" fontId="33" fillId="0" borderId="0" xfId="0" applyNumberFormat="1"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1" fontId="33" fillId="0" borderId="33" xfId="0" applyNumberFormat="1" applyFont="1" applyBorder="1" applyAlignment="1">
      <alignment horizontal="center" vertical="center"/>
    </xf>
    <xf numFmtId="0" fontId="33" fillId="0" borderId="34" xfId="0" applyFont="1" applyBorder="1" applyAlignment="1">
      <alignment horizontal="center" vertical="center"/>
    </xf>
    <xf numFmtId="0" fontId="33" fillId="0" borderId="32" xfId="0" applyFont="1" applyFill="1" applyBorder="1" applyAlignment="1">
      <alignment horizontal="center" vertical="center"/>
    </xf>
    <xf numFmtId="1" fontId="33" fillId="0" borderId="35" xfId="0" applyNumberFormat="1" applyFont="1" applyBorder="1" applyAlignment="1">
      <alignment horizontal="center" vertical="center"/>
    </xf>
    <xf numFmtId="0" fontId="33" fillId="0" borderId="34" xfId="0" applyFont="1" applyBorder="1" applyAlignment="1">
      <alignment vertical="center" wrapText="1"/>
    </xf>
    <xf numFmtId="0" fontId="23" fillId="0" borderId="0" xfId="0" applyFont="1" applyBorder="1" applyAlignment="1">
      <alignment horizontal="left" vertical="center"/>
    </xf>
    <xf numFmtId="172" fontId="21" fillId="0" borderId="0" xfId="0" applyNumberFormat="1" applyFont="1" applyBorder="1" applyAlignment="1">
      <alignment horizontal="left" vertical="center"/>
    </xf>
    <xf numFmtId="172" fontId="33" fillId="0" borderId="0" xfId="0" applyNumberFormat="1" applyFont="1" applyBorder="1" applyAlignment="1">
      <alignment horizontal="left" vertical="center"/>
    </xf>
    <xf numFmtId="0" fontId="22" fillId="0" borderId="37" xfId="0" applyFont="1" applyBorder="1" applyAlignment="1">
      <alignment vertical="center" wrapText="1"/>
    </xf>
    <xf numFmtId="0" fontId="18" fillId="0" borderId="0" xfId="0" applyFont="1" applyFill="1" applyBorder="1" applyAlignment="1">
      <alignment vertical="center"/>
    </xf>
    <xf numFmtId="0" fontId="34" fillId="0" borderId="0" xfId="0" applyFont="1" applyFill="1" applyBorder="1" applyAlignment="1">
      <alignment vertical="center"/>
    </xf>
    <xf numFmtId="0" fontId="18" fillId="0" borderId="0" xfId="0" applyFont="1" applyBorder="1" applyAlignment="1">
      <alignment horizontal="center" vertical="center" textRotation="90"/>
    </xf>
    <xf numFmtId="0" fontId="21" fillId="0" borderId="14" xfId="0" applyFont="1" applyBorder="1" applyAlignment="1">
      <alignment horizontal="center" vertical="center"/>
    </xf>
    <xf numFmtId="0" fontId="26" fillId="0" borderId="0" xfId="0" applyFont="1" applyBorder="1" applyAlignment="1">
      <alignment horizontal="center" vertical="center"/>
    </xf>
    <xf numFmtId="0" fontId="19"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M71"/>
  <sheetViews>
    <sheetView zoomScale="70" zoomScaleNormal="70" zoomScaleSheetLayoutView="70" zoomScalePageLayoutView="0" workbookViewId="0" topLeftCell="T1">
      <pane ySplit="7" topLeftCell="A38" activePane="bottomLeft" state="frozen"/>
      <selection pane="topLeft" activeCell="C1" sqref="C1"/>
      <selection pane="bottomLeft" activeCell="AI46" sqref="AI46"/>
    </sheetView>
  </sheetViews>
  <sheetFormatPr defaultColWidth="8.8515625" defaultRowHeight="12.75"/>
  <cols>
    <col min="1" max="1" width="6.00390625" style="1" bestFit="1" customWidth="1"/>
    <col min="2" max="2" width="8.8515625" style="1" customWidth="1"/>
    <col min="3" max="3" width="34.8515625" style="56" customWidth="1"/>
    <col min="4" max="4" width="26.7109375" style="78" customWidth="1"/>
    <col min="5" max="5" width="6.421875" style="2" customWidth="1"/>
    <col min="6" max="6" width="6.28125" style="2" customWidth="1"/>
    <col min="7" max="7" width="6.421875" style="2" customWidth="1"/>
    <col min="8" max="8" width="8.140625" style="2"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4.00390625" style="56" customWidth="1"/>
    <col min="20" max="20" width="13.421875" style="3" customWidth="1"/>
    <col min="21" max="21" width="13.00390625" style="4" customWidth="1"/>
    <col min="22" max="22" width="8.8515625" style="4" customWidth="1"/>
    <col min="23" max="23" width="13.00390625" style="4" customWidth="1"/>
    <col min="24" max="24" width="8.8515625" style="4" customWidth="1"/>
    <col min="25" max="25" width="13.00390625" style="4" customWidth="1"/>
    <col min="26" max="26" width="8.8515625" style="4" customWidth="1"/>
    <col min="27" max="27" width="13.00390625" style="4" customWidth="1"/>
    <col min="28" max="30" width="8.8515625" style="4" customWidth="1"/>
    <col min="31" max="31" width="11.57421875" style="3" customWidth="1"/>
    <col min="32" max="34" width="8.8515625" style="3" customWidth="1"/>
    <col min="35" max="35" width="43.7109375" style="3" customWidth="1"/>
    <col min="36" max="38" width="8.8515625" style="3" customWidth="1"/>
    <col min="39" max="39" width="48.8515625" style="3" customWidth="1"/>
    <col min="40" max="16384" width="8.8515625" style="3" customWidth="1"/>
  </cols>
  <sheetData>
    <row r="1" ht="21" customHeight="1"/>
    <row r="2" spans="1:30" s="7" customFormat="1" ht="32.25" customHeight="1">
      <c r="A2" s="5"/>
      <c r="B2" s="6"/>
      <c r="C2" s="57"/>
      <c r="D2" s="118" t="s">
        <v>28</v>
      </c>
      <c r="E2" s="118"/>
      <c r="F2" s="118"/>
      <c r="G2" s="118"/>
      <c r="H2" s="118"/>
      <c r="I2" s="118"/>
      <c r="J2" s="118"/>
      <c r="K2" s="118"/>
      <c r="L2" s="118"/>
      <c r="M2" s="118"/>
      <c r="N2" s="118"/>
      <c r="O2" s="6"/>
      <c r="P2" s="6"/>
      <c r="Q2" s="6"/>
      <c r="R2" s="6"/>
      <c r="S2" s="57"/>
      <c r="U2" s="116" t="s">
        <v>0</v>
      </c>
      <c r="V2" s="116"/>
      <c r="W2" s="116" t="s">
        <v>1</v>
      </c>
      <c r="X2" s="116"/>
      <c r="Y2" s="116" t="s">
        <v>2</v>
      </c>
      <c r="Z2" s="116"/>
      <c r="AA2" s="116" t="s">
        <v>3</v>
      </c>
      <c r="AB2" s="10"/>
      <c r="AC2" s="11">
        <v>0</v>
      </c>
      <c r="AD2" s="11" t="s">
        <v>4</v>
      </c>
    </row>
    <row r="3" spans="1:30" s="7" customFormat="1" ht="32.25" customHeight="1">
      <c r="A3" s="5"/>
      <c r="B3" s="6"/>
      <c r="C3" s="67"/>
      <c r="D3" s="118" t="s">
        <v>179</v>
      </c>
      <c r="E3" s="118"/>
      <c r="F3" s="118"/>
      <c r="G3" s="118"/>
      <c r="H3" s="118"/>
      <c r="I3" s="118"/>
      <c r="J3" s="118"/>
      <c r="K3" s="118"/>
      <c r="L3" s="118"/>
      <c r="M3" s="118"/>
      <c r="N3" s="118"/>
      <c r="O3" s="8"/>
      <c r="P3" s="8"/>
      <c r="Q3" s="6"/>
      <c r="R3" s="6"/>
      <c r="S3" s="57"/>
      <c r="U3" s="116"/>
      <c r="V3" s="116"/>
      <c r="W3" s="116"/>
      <c r="X3" s="116"/>
      <c r="Y3" s="116"/>
      <c r="Z3" s="116"/>
      <c r="AA3" s="116"/>
      <c r="AB3" s="10"/>
      <c r="AC3" s="11">
        <v>1</v>
      </c>
      <c r="AD3" s="11" t="s">
        <v>5</v>
      </c>
    </row>
    <row r="4" spans="1:28" ht="21" thickBot="1">
      <c r="A4" s="12"/>
      <c r="B4" s="2"/>
      <c r="C4" s="68"/>
      <c r="D4" s="79"/>
      <c r="I4" s="2"/>
      <c r="J4" s="2"/>
      <c r="K4" s="2"/>
      <c r="L4" s="2"/>
      <c r="M4" s="2"/>
      <c r="N4" s="2"/>
      <c r="O4" s="2"/>
      <c r="P4" s="2"/>
      <c r="Q4" s="2"/>
      <c r="R4" s="2"/>
      <c r="U4" s="116"/>
      <c r="V4" s="116"/>
      <c r="W4" s="116"/>
      <c r="X4" s="116"/>
      <c r="Y4" s="116"/>
      <c r="Z4" s="116"/>
      <c r="AA4" s="116"/>
      <c r="AB4" s="9"/>
    </row>
    <row r="5" spans="3:30" ht="20.25">
      <c r="C5" s="58"/>
      <c r="D5" s="80"/>
      <c r="E5" s="13"/>
      <c r="F5" s="14"/>
      <c r="G5" s="14"/>
      <c r="H5" s="15"/>
      <c r="I5" s="13"/>
      <c r="J5" s="14"/>
      <c r="K5" s="14"/>
      <c r="L5" s="15"/>
      <c r="M5" s="13"/>
      <c r="N5" s="14"/>
      <c r="O5" s="14"/>
      <c r="P5" s="15"/>
      <c r="Q5" s="16" t="s">
        <v>6</v>
      </c>
      <c r="R5" s="17"/>
      <c r="S5" s="58"/>
      <c r="U5" s="116"/>
      <c r="V5" s="116"/>
      <c r="W5" s="116"/>
      <c r="X5" s="116"/>
      <c r="Y5" s="116"/>
      <c r="Z5" s="116"/>
      <c r="AA5" s="116"/>
      <c r="AB5" s="9"/>
      <c r="AC5" s="4">
        <v>3</v>
      </c>
      <c r="AD5" s="4" t="s">
        <v>7</v>
      </c>
    </row>
    <row r="6" spans="1:30" ht="20.25">
      <c r="A6" s="2"/>
      <c r="C6" s="69"/>
      <c r="D6" s="81"/>
      <c r="E6" s="117" t="s">
        <v>8</v>
      </c>
      <c r="F6" s="117"/>
      <c r="G6" s="117"/>
      <c r="H6" s="117"/>
      <c r="I6" s="117" t="s">
        <v>9</v>
      </c>
      <c r="J6" s="117"/>
      <c r="K6" s="117"/>
      <c r="L6" s="117"/>
      <c r="M6" s="117" t="s">
        <v>10</v>
      </c>
      <c r="N6" s="117"/>
      <c r="O6" s="117"/>
      <c r="P6" s="117"/>
      <c r="Q6" s="19" t="s">
        <v>11</v>
      </c>
      <c r="R6" s="18"/>
      <c r="S6" s="59"/>
      <c r="U6" s="116"/>
      <c r="V6" s="116"/>
      <c r="W6" s="116"/>
      <c r="X6" s="116"/>
      <c r="Y6" s="116"/>
      <c r="Z6" s="116"/>
      <c r="AA6" s="116"/>
      <c r="AB6" s="9"/>
      <c r="AC6" s="4">
        <v>6</v>
      </c>
      <c r="AD6" s="4" t="s">
        <v>12</v>
      </c>
    </row>
    <row r="7" spans="2:31" ht="21" thickBot="1">
      <c r="B7" s="1" t="s">
        <v>13</v>
      </c>
      <c r="C7" s="70" t="s">
        <v>14</v>
      </c>
      <c r="D7" s="26" t="s">
        <v>15</v>
      </c>
      <c r="E7" s="21" t="s">
        <v>16</v>
      </c>
      <c r="F7" s="22" t="s">
        <v>16</v>
      </c>
      <c r="G7" s="22" t="s">
        <v>16</v>
      </c>
      <c r="H7" s="23" t="s">
        <v>17</v>
      </c>
      <c r="I7" s="24" t="s">
        <v>16</v>
      </c>
      <c r="J7" s="22" t="s">
        <v>16</v>
      </c>
      <c r="K7" s="22" t="s">
        <v>16</v>
      </c>
      <c r="L7" s="25" t="s">
        <v>17</v>
      </c>
      <c r="M7" s="21" t="s">
        <v>16</v>
      </c>
      <c r="N7" s="22" t="s">
        <v>16</v>
      </c>
      <c r="O7" s="22" t="s">
        <v>16</v>
      </c>
      <c r="P7" s="23" t="s">
        <v>17</v>
      </c>
      <c r="Q7" s="20" t="s">
        <v>17</v>
      </c>
      <c r="R7" s="26" t="s">
        <v>18</v>
      </c>
      <c r="S7" s="60" t="s">
        <v>19</v>
      </c>
      <c r="U7" s="116"/>
      <c r="V7" s="116"/>
      <c r="W7" s="116"/>
      <c r="X7" s="116"/>
      <c r="Y7" s="116"/>
      <c r="Z7" s="116"/>
      <c r="AA7" s="116"/>
      <c r="AB7" s="9"/>
      <c r="AC7" s="3"/>
      <c r="AD7" s="3"/>
      <c r="AE7" s="4" t="s">
        <v>20</v>
      </c>
    </row>
    <row r="8" spans="1:20" ht="20.25">
      <c r="A8" s="2"/>
      <c r="B8" s="2"/>
      <c r="C8" s="68"/>
      <c r="D8" s="79"/>
      <c r="I8" s="2"/>
      <c r="J8" s="2"/>
      <c r="K8" s="2"/>
      <c r="L8" s="2"/>
      <c r="M8" s="2"/>
      <c r="N8" s="2"/>
      <c r="O8" s="2"/>
      <c r="P8" s="2"/>
      <c r="Q8" s="2"/>
      <c r="R8" s="27"/>
      <c r="T8" s="119" t="str">
        <f>IF(AA9=TRUE,"TIE"," ")</f>
        <v> </v>
      </c>
    </row>
    <row r="9" spans="1:28" ht="30.75" customHeight="1">
      <c r="A9" s="12"/>
      <c r="B9" s="12"/>
      <c r="C9" s="68" t="s">
        <v>26</v>
      </c>
      <c r="D9" s="82" t="s">
        <v>21</v>
      </c>
      <c r="E9" s="1">
        <f>MAX(A11:A21)</f>
        <v>12</v>
      </c>
      <c r="F9" s="1"/>
      <c r="G9" s="1"/>
      <c r="H9" s="1"/>
      <c r="R9" s="27"/>
      <c r="T9" s="119"/>
      <c r="Y9" s="28"/>
      <c r="Z9" s="28"/>
      <c r="AA9" s="28" t="b">
        <f>OR(AA10&gt;1,U10&gt;1)</f>
        <v>0</v>
      </c>
      <c r="AB9" s="28"/>
    </row>
    <row r="10" spans="1:27" ht="9.75" customHeight="1">
      <c r="A10" s="2"/>
      <c r="E10" s="1"/>
      <c r="F10" s="1"/>
      <c r="G10" s="1"/>
      <c r="H10" s="1"/>
      <c r="I10" s="29"/>
      <c r="J10" s="29"/>
      <c r="K10" s="29"/>
      <c r="N10" s="29"/>
      <c r="O10" s="29"/>
      <c r="R10" s="27"/>
      <c r="T10" s="119"/>
      <c r="U10" s="4">
        <f>SUM(V11:V23)</f>
        <v>0</v>
      </c>
      <c r="AA10" s="4">
        <f>SUM(AB11:AB23)</f>
        <v>1</v>
      </c>
    </row>
    <row r="11" spans="1:39" ht="45.75" customHeight="1">
      <c r="A11" s="30">
        <v>1</v>
      </c>
      <c r="B11" s="30" t="s">
        <v>24</v>
      </c>
      <c r="C11" s="71" t="s">
        <v>59</v>
      </c>
      <c r="D11" s="83" t="s">
        <v>48</v>
      </c>
      <c r="E11" s="31">
        <v>7</v>
      </c>
      <c r="F11" s="32">
        <v>8</v>
      </c>
      <c r="G11" s="32">
        <v>6</v>
      </c>
      <c r="H11" s="33">
        <f aca="true" t="shared" si="0" ref="H11:H21">E11+F11+G11</f>
        <v>21</v>
      </c>
      <c r="I11" s="34">
        <v>7</v>
      </c>
      <c r="J11" s="35">
        <v>8</v>
      </c>
      <c r="K11" s="35">
        <v>7.5</v>
      </c>
      <c r="L11" s="33">
        <f aca="true" t="shared" si="1" ref="L11:L21">I11+J11+K11</f>
        <v>22.5</v>
      </c>
      <c r="M11" s="31">
        <v>8</v>
      </c>
      <c r="N11" s="36">
        <v>9</v>
      </c>
      <c r="O11" s="36">
        <v>6</v>
      </c>
      <c r="P11" s="33">
        <f aca="true" t="shared" si="2" ref="P11:P21">M11+N11+O11</f>
        <v>23</v>
      </c>
      <c r="Q11" s="37">
        <f aca="true" t="shared" si="3" ref="Q11:Q21">(H11+L11+P11)/3</f>
        <v>22.166666666666668</v>
      </c>
      <c r="R11" s="77" t="str">
        <f>VLOOKUP(AC11,'Judging Data Entry - Print'!$AC$2:$AD$6,2,FALSE)</f>
        <v>HM</v>
      </c>
      <c r="S11" s="61" t="s">
        <v>180</v>
      </c>
      <c r="U11" s="4" t="b">
        <f aca="true" t="shared" si="4" ref="U11:U18">AND($U$24&lt;22,Q11=$U$24)</f>
        <v>0</v>
      </c>
      <c r="V11" s="4">
        <f aca="true" t="shared" si="5" ref="V11:V21">IF(U11=TRUE,1,0)</f>
        <v>0</v>
      </c>
      <c r="W11" s="4" t="b">
        <f aca="true" t="shared" si="6" ref="W11:W21">AND($U$10=0,Q11&gt;21.99)</f>
        <v>1</v>
      </c>
      <c r="X11" s="4">
        <f aca="true" t="shared" si="7" ref="X11:X21">IF(W11=TRUE,1,0)</f>
        <v>1</v>
      </c>
      <c r="Y11" s="4" t="b">
        <f aca="true" t="shared" si="8" ref="Y11:Y22">AND($U$10=0,Q11=$Y$24)</f>
        <v>0</v>
      </c>
      <c r="Z11" s="4">
        <f aca="true" t="shared" si="9" ref="Z11:Z21">IF(Y11=TRUE,2,0)</f>
        <v>0</v>
      </c>
      <c r="AA11" s="4" t="b">
        <f aca="true" t="shared" si="10" ref="AA11:AA22">AND(AC11=MAX($AC$11:$AC$23))</f>
        <v>0</v>
      </c>
      <c r="AB11" s="4">
        <f aca="true" t="shared" si="11" ref="AB11:AB21">IF(AA11=TRUE,1,0)</f>
        <v>0</v>
      </c>
      <c r="AC11" s="4">
        <f aca="true" t="shared" si="12" ref="AC11:AC21">U11+(W11*2)+X11+Y11+Z11</f>
        <v>3</v>
      </c>
      <c r="AE11" s="38">
        <f aca="true" t="shared" si="13" ref="AE11:AE21">Q11</f>
        <v>22.166666666666668</v>
      </c>
      <c r="AG11" s="39" t="str">
        <f>CONCATENATE("Score: ",ROUND(Q11,1),"/30","    ",AH11)</f>
        <v>Score: 22.2/30    Honorable Mention</v>
      </c>
      <c r="AH11" s="39" t="str">
        <f>IF(R11="HM","Honorable Mention",IF(R11="PM","Print of the Month",""))</f>
        <v>Honorable Mention</v>
      </c>
      <c r="AI11" s="3" t="str">
        <f aca="true" t="shared" si="14" ref="AI11:AI21">CONCATENATE("'",C11,"'"," by ",D11,CHAR(10),AG11,CHAR(10),CHAR(10),"Judges Comments: ",S11)</f>
        <v>'100 Years of Storing Grain' by Barry Singer
Score: 22.2/30    Honorable Mention
Judges Comments: AR effect done quite well - makes you forget that it's a very modern elevator, good image</v>
      </c>
      <c r="AK11" s="39" t="str">
        <f>CONCATENATE("Score: ",ROUND(Q11,1),"    ",AH11)</f>
        <v>Score: 22.2    Honorable Mention</v>
      </c>
      <c r="AM11" s="3" t="str">
        <f>CONCATENATE("'",C11,"'"," by ",D11,CHAR(10),AK11,"  ",AL11,CHAR(10),S11)</f>
        <v>'100 Years of Storing Grain' by Barry Singer
Score: 22.2    Honorable Mention  
AR effect done quite well - makes you forget that it's a very modern elevator, good image</v>
      </c>
    </row>
    <row r="12" spans="1:39" ht="45.75" customHeight="1">
      <c r="A12" s="30">
        <v>2</v>
      </c>
      <c r="B12" s="30" t="s">
        <v>24</v>
      </c>
      <c r="C12" s="71" t="s">
        <v>60</v>
      </c>
      <c r="D12" s="83" t="s">
        <v>36</v>
      </c>
      <c r="E12" s="31">
        <v>6</v>
      </c>
      <c r="F12" s="32">
        <v>7</v>
      </c>
      <c r="G12" s="32">
        <v>7.5</v>
      </c>
      <c r="H12" s="33">
        <f t="shared" si="0"/>
        <v>20.5</v>
      </c>
      <c r="I12" s="34">
        <v>7</v>
      </c>
      <c r="J12" s="36">
        <v>8</v>
      </c>
      <c r="K12" s="36">
        <v>8</v>
      </c>
      <c r="L12" s="33">
        <f t="shared" si="1"/>
        <v>23</v>
      </c>
      <c r="M12" s="31">
        <v>7</v>
      </c>
      <c r="N12" s="36">
        <v>8</v>
      </c>
      <c r="O12" s="36">
        <v>8</v>
      </c>
      <c r="P12" s="33">
        <f t="shared" si="2"/>
        <v>23</v>
      </c>
      <c r="Q12" s="37">
        <f t="shared" si="3"/>
        <v>22.166666666666668</v>
      </c>
      <c r="R12" s="77" t="str">
        <f>VLOOKUP(AC12,'Judging Data Entry - Print'!$AC$2:$AD$6,2,FALSE)</f>
        <v>HM</v>
      </c>
      <c r="S12" s="61" t="s">
        <v>181</v>
      </c>
      <c r="U12" s="4" t="b">
        <f t="shared" si="4"/>
        <v>0</v>
      </c>
      <c r="V12" s="4">
        <f t="shared" si="5"/>
        <v>0</v>
      </c>
      <c r="W12" s="4" t="b">
        <f t="shared" si="6"/>
        <v>1</v>
      </c>
      <c r="X12" s="4">
        <f t="shared" si="7"/>
        <v>1</v>
      </c>
      <c r="Y12" s="4" t="b">
        <f t="shared" si="8"/>
        <v>0</v>
      </c>
      <c r="Z12" s="4">
        <f t="shared" si="9"/>
        <v>0</v>
      </c>
      <c r="AA12" s="4" t="b">
        <f t="shared" si="10"/>
        <v>0</v>
      </c>
      <c r="AB12" s="4">
        <f t="shared" si="11"/>
        <v>0</v>
      </c>
      <c r="AC12" s="4">
        <f t="shared" si="12"/>
        <v>3</v>
      </c>
      <c r="AE12" s="38">
        <f t="shared" si="13"/>
        <v>22.166666666666668</v>
      </c>
      <c r="AG12" s="39" t="str">
        <f aca="true" t="shared" si="15" ref="AG12:AG21">CONCATENATE("Score: ",ROUND(Q12,1),"/30","    ",AH12)</f>
        <v>Score: 22.2/30    Honorable Mention</v>
      </c>
      <c r="AH12" s="39" t="str">
        <f aca="true" t="shared" si="16" ref="AH12:AH21">IF(R12="HM","Honorable Mention",IF(R12="PM","Print of the Month",""))</f>
        <v>Honorable Mention</v>
      </c>
      <c r="AI12" s="3" t="str">
        <f t="shared" si="14"/>
        <v>'Aging Ford Go To Truck' by Wayne Corbett
Score: 22.2/30    Honorable Mention
Judges Comments: lots of great shapes keep your interest, the crop makes the subject look like a face, white matt should be black</v>
      </c>
      <c r="AK12" s="39" t="str">
        <f aca="true" t="shared" si="17" ref="AK12:AK21">CONCATENATE("Score: ",ROUND(Q12,1),"    ",AH12)</f>
        <v>Score: 22.2    Honorable Mention</v>
      </c>
      <c r="AM12" s="3" t="str">
        <f aca="true" t="shared" si="18" ref="AM12:AM21">CONCATENATE("'",C12,"'"," by ",D12,CHAR(10),AK12,"  ",AL12,CHAR(10),S12)</f>
        <v>'Aging Ford Go To Truck' by Wayne Corbett
Score: 22.2    Honorable Mention  
lots of great shapes keep your interest, the crop makes the subject look like a face, white matt should be black</v>
      </c>
    </row>
    <row r="13" spans="1:39" ht="45.75" customHeight="1">
      <c r="A13" s="30">
        <v>3</v>
      </c>
      <c r="B13" s="30" t="s">
        <v>24</v>
      </c>
      <c r="C13" s="71" t="s">
        <v>61</v>
      </c>
      <c r="D13" s="83" t="s">
        <v>34</v>
      </c>
      <c r="E13" s="31">
        <v>7</v>
      </c>
      <c r="F13" s="32">
        <v>8</v>
      </c>
      <c r="G13" s="32">
        <v>8.5</v>
      </c>
      <c r="H13" s="33">
        <f t="shared" si="0"/>
        <v>23.5</v>
      </c>
      <c r="I13" s="34">
        <v>7</v>
      </c>
      <c r="J13" s="32">
        <v>8</v>
      </c>
      <c r="K13" s="32">
        <v>8.5</v>
      </c>
      <c r="L13" s="33">
        <f t="shared" si="1"/>
        <v>23.5</v>
      </c>
      <c r="M13" s="31">
        <v>7</v>
      </c>
      <c r="N13" s="36">
        <v>7</v>
      </c>
      <c r="O13" s="36">
        <v>8.5</v>
      </c>
      <c r="P13" s="33">
        <f t="shared" si="2"/>
        <v>22.5</v>
      </c>
      <c r="Q13" s="37">
        <f t="shared" si="3"/>
        <v>23.166666666666668</v>
      </c>
      <c r="R13" s="77" t="str">
        <f>VLOOKUP(AC13,'Judging Data Entry - Print'!$AC$2:$AD$6,2,FALSE)</f>
        <v>HM</v>
      </c>
      <c r="S13" s="61" t="s">
        <v>182</v>
      </c>
      <c r="U13" s="4" t="b">
        <f t="shared" si="4"/>
        <v>0</v>
      </c>
      <c r="V13" s="4">
        <f t="shared" si="5"/>
        <v>0</v>
      </c>
      <c r="W13" s="4" t="b">
        <f t="shared" si="6"/>
        <v>1</v>
      </c>
      <c r="X13" s="4">
        <f t="shared" si="7"/>
        <v>1</v>
      </c>
      <c r="Y13" s="4" t="b">
        <f t="shared" si="8"/>
        <v>0</v>
      </c>
      <c r="Z13" s="4">
        <f t="shared" si="9"/>
        <v>0</v>
      </c>
      <c r="AA13" s="4" t="b">
        <f t="shared" si="10"/>
        <v>0</v>
      </c>
      <c r="AB13" s="4">
        <f t="shared" si="11"/>
        <v>0</v>
      </c>
      <c r="AC13" s="4">
        <f t="shared" si="12"/>
        <v>3</v>
      </c>
      <c r="AE13" s="38">
        <f t="shared" si="13"/>
        <v>23.166666666666668</v>
      </c>
      <c r="AG13" s="39" t="str">
        <f t="shared" si="15"/>
        <v>Score: 23.2/30    Honorable Mention</v>
      </c>
      <c r="AH13" s="39" t="str">
        <f t="shared" si="16"/>
        <v>Honorable Mention</v>
      </c>
      <c r="AI13" s="3" t="str">
        <f t="shared" si="14"/>
        <v>'Face of the Packard' by Betty Calvert
Score: 23.2/30    Honorable Mention
Judges Comments: good framing and composition - excellent crop, has wonderful impact and effect, an interesting angle was chosen to portray this subject</v>
      </c>
      <c r="AK13" s="39" t="str">
        <f t="shared" si="17"/>
        <v>Score: 23.2    Honorable Mention</v>
      </c>
      <c r="AM13" s="3" t="str">
        <f t="shared" si="18"/>
        <v>'Face of the Packard' by Betty Calvert
Score: 23.2    Honorable Mention  
good framing and composition - excellent crop, has wonderful impact and effect, an interesting angle was chosen to portray this subject</v>
      </c>
    </row>
    <row r="14" spans="1:39" ht="45.75" customHeight="1">
      <c r="A14" s="30">
        <v>4</v>
      </c>
      <c r="B14" s="30" t="s">
        <v>24</v>
      </c>
      <c r="C14" s="71" t="s">
        <v>62</v>
      </c>
      <c r="D14" s="83" t="s">
        <v>40</v>
      </c>
      <c r="E14" s="31">
        <v>8</v>
      </c>
      <c r="F14" s="32">
        <v>8</v>
      </c>
      <c r="G14" s="32">
        <v>8</v>
      </c>
      <c r="H14" s="33">
        <f t="shared" si="0"/>
        <v>24</v>
      </c>
      <c r="I14" s="34">
        <v>7</v>
      </c>
      <c r="J14" s="36">
        <v>8</v>
      </c>
      <c r="K14" s="36">
        <v>8</v>
      </c>
      <c r="L14" s="33">
        <f t="shared" si="1"/>
        <v>23</v>
      </c>
      <c r="M14" s="31">
        <v>8</v>
      </c>
      <c r="N14" s="36">
        <v>8</v>
      </c>
      <c r="O14" s="36">
        <v>8</v>
      </c>
      <c r="P14" s="33">
        <f t="shared" si="2"/>
        <v>24</v>
      </c>
      <c r="Q14" s="37">
        <f t="shared" si="3"/>
        <v>23.666666666666668</v>
      </c>
      <c r="R14" s="77" t="str">
        <f>VLOOKUP(AC14,'Judging Data Entry - Print'!$AC$2:$AD$6,2,FALSE)</f>
        <v>HM</v>
      </c>
      <c r="S14" s="61" t="s">
        <v>187</v>
      </c>
      <c r="U14" s="4" t="b">
        <f t="shared" si="4"/>
        <v>0</v>
      </c>
      <c r="V14" s="4">
        <f t="shared" si="5"/>
        <v>0</v>
      </c>
      <c r="W14" s="4" t="b">
        <f t="shared" si="6"/>
        <v>1</v>
      </c>
      <c r="X14" s="4">
        <f t="shared" si="7"/>
        <v>1</v>
      </c>
      <c r="Y14" s="4" t="b">
        <f t="shared" si="8"/>
        <v>0</v>
      </c>
      <c r="Z14" s="4">
        <f t="shared" si="9"/>
        <v>0</v>
      </c>
      <c r="AA14" s="4" t="b">
        <f t="shared" si="10"/>
        <v>0</v>
      </c>
      <c r="AB14" s="4">
        <f t="shared" si="11"/>
        <v>0</v>
      </c>
      <c r="AC14" s="4">
        <f t="shared" si="12"/>
        <v>3</v>
      </c>
      <c r="AE14" s="38">
        <f t="shared" si="13"/>
        <v>23.666666666666668</v>
      </c>
      <c r="AG14" s="39" t="str">
        <f t="shared" si="15"/>
        <v>Score: 23.7/30    Honorable Mention</v>
      </c>
      <c r="AH14" s="39" t="str">
        <f t="shared" si="16"/>
        <v>Honorable Mention</v>
      </c>
      <c r="AI14" s="3" t="str">
        <f t="shared" si="14"/>
        <v>'Grille Detail' by Ken Greenhorn
Score: 23.7/30    Honorable Mention
Judges Comments: composition done well, title suits the image, good detail in the subject and good use of depth of field, good AR processing choice</v>
      </c>
      <c r="AK14" s="39" t="str">
        <f t="shared" si="17"/>
        <v>Score: 23.7    Honorable Mention</v>
      </c>
      <c r="AM14" s="3" t="str">
        <f t="shared" si="18"/>
        <v>'Grille Detail' by Ken Greenhorn
Score: 23.7    Honorable Mention  
composition done well, title suits the image, good detail in the subject and good use of depth of field, good AR processing choice</v>
      </c>
    </row>
    <row r="15" spans="1:39" ht="45.75" customHeight="1">
      <c r="A15" s="30">
        <v>5</v>
      </c>
      <c r="B15" s="30" t="s">
        <v>24</v>
      </c>
      <c r="C15" s="71" t="s">
        <v>63</v>
      </c>
      <c r="D15" s="83" t="s">
        <v>49</v>
      </c>
      <c r="E15" s="31">
        <v>8</v>
      </c>
      <c r="F15" s="32">
        <v>9</v>
      </c>
      <c r="G15" s="32">
        <v>7.5</v>
      </c>
      <c r="H15" s="33">
        <f t="shared" si="0"/>
        <v>24.5</v>
      </c>
      <c r="I15" s="34">
        <v>8</v>
      </c>
      <c r="J15" s="36">
        <v>8</v>
      </c>
      <c r="K15" s="36">
        <v>6.5</v>
      </c>
      <c r="L15" s="33">
        <f t="shared" si="1"/>
        <v>22.5</v>
      </c>
      <c r="M15" s="31">
        <v>7</v>
      </c>
      <c r="N15" s="36">
        <v>8</v>
      </c>
      <c r="O15" s="36">
        <v>8</v>
      </c>
      <c r="P15" s="33">
        <f t="shared" si="2"/>
        <v>23</v>
      </c>
      <c r="Q15" s="37">
        <f t="shared" si="3"/>
        <v>23.333333333333332</v>
      </c>
      <c r="R15" s="77" t="str">
        <f>VLOOKUP(AC15,'Judging Data Entry - Print'!$AC$2:$AD$6,2,FALSE)</f>
        <v>HM</v>
      </c>
      <c r="S15" s="61" t="s">
        <v>183</v>
      </c>
      <c r="U15" s="4" t="b">
        <f t="shared" si="4"/>
        <v>0</v>
      </c>
      <c r="V15" s="4">
        <f t="shared" si="5"/>
        <v>0</v>
      </c>
      <c r="W15" s="4" t="b">
        <f t="shared" si="6"/>
        <v>1</v>
      </c>
      <c r="X15" s="4">
        <f t="shared" si="7"/>
        <v>1</v>
      </c>
      <c r="Y15" s="4" t="b">
        <f t="shared" si="8"/>
        <v>0</v>
      </c>
      <c r="Z15" s="4">
        <f t="shared" si="9"/>
        <v>0</v>
      </c>
      <c r="AA15" s="4" t="b">
        <f t="shared" si="10"/>
        <v>0</v>
      </c>
      <c r="AB15" s="4">
        <f t="shared" si="11"/>
        <v>0</v>
      </c>
      <c r="AC15" s="4">
        <f t="shared" si="12"/>
        <v>3</v>
      </c>
      <c r="AE15" s="38">
        <f t="shared" si="13"/>
        <v>23.333333333333332</v>
      </c>
      <c r="AG15" s="39" t="str">
        <f t="shared" si="15"/>
        <v>Score: 23.3/30    Honorable Mention</v>
      </c>
      <c r="AH15" s="39" t="str">
        <f t="shared" si="16"/>
        <v>Honorable Mention</v>
      </c>
      <c r="AI15" s="3" t="str">
        <f t="shared" si="14"/>
        <v>'Inspired by Salvador Dali' by Gordon Sukut
Score: 23.3/30    Honorable Mention
Judges Comments: good mood and feel and flow, seems to be a good amount of distortion and fluidity</v>
      </c>
      <c r="AK15" s="39" t="str">
        <f t="shared" si="17"/>
        <v>Score: 23.3    Honorable Mention</v>
      </c>
      <c r="AM15" s="3" t="str">
        <f t="shared" si="18"/>
        <v>'Inspired by Salvador Dali' by Gordon Sukut
Score: 23.3    Honorable Mention  
good mood and feel and flow, seems to be a good amount of distortion and fluidity</v>
      </c>
    </row>
    <row r="16" spans="1:39" ht="45.75" customHeight="1">
      <c r="A16" s="30">
        <v>6</v>
      </c>
      <c r="B16" s="30" t="s">
        <v>24</v>
      </c>
      <c r="C16" s="71" t="s">
        <v>64</v>
      </c>
      <c r="D16" s="83" t="s">
        <v>65</v>
      </c>
      <c r="E16" s="31">
        <v>8</v>
      </c>
      <c r="F16" s="32">
        <v>8</v>
      </c>
      <c r="G16" s="32">
        <v>8</v>
      </c>
      <c r="H16" s="33">
        <f t="shared" si="0"/>
        <v>24</v>
      </c>
      <c r="I16" s="34">
        <v>8</v>
      </c>
      <c r="J16" s="36">
        <v>8</v>
      </c>
      <c r="K16" s="36">
        <v>8.5</v>
      </c>
      <c r="L16" s="33">
        <f t="shared" si="1"/>
        <v>24.5</v>
      </c>
      <c r="M16" s="31">
        <v>8</v>
      </c>
      <c r="N16" s="36">
        <v>8</v>
      </c>
      <c r="O16" s="36">
        <v>8.5</v>
      </c>
      <c r="P16" s="33">
        <f t="shared" si="2"/>
        <v>24.5</v>
      </c>
      <c r="Q16" s="37">
        <f t="shared" si="3"/>
        <v>24.333333333333332</v>
      </c>
      <c r="R16" s="77" t="str">
        <f>VLOOKUP(AC16,'Judging Data Entry - Print'!$AC$2:$AD$6,2,FALSE)</f>
        <v>HM</v>
      </c>
      <c r="S16" s="61" t="s">
        <v>184</v>
      </c>
      <c r="U16" s="4" t="b">
        <f t="shared" si="4"/>
        <v>0</v>
      </c>
      <c r="V16" s="4">
        <f t="shared" si="5"/>
        <v>0</v>
      </c>
      <c r="W16" s="4" t="b">
        <f t="shared" si="6"/>
        <v>1</v>
      </c>
      <c r="X16" s="4">
        <f t="shared" si="7"/>
        <v>1</v>
      </c>
      <c r="Y16" s="4" t="b">
        <f t="shared" si="8"/>
        <v>0</v>
      </c>
      <c r="Z16" s="4">
        <f t="shared" si="9"/>
        <v>0</v>
      </c>
      <c r="AA16" s="4" t="b">
        <f t="shared" si="10"/>
        <v>0</v>
      </c>
      <c r="AB16" s="4">
        <f t="shared" si="11"/>
        <v>0</v>
      </c>
      <c r="AC16" s="4">
        <f t="shared" si="12"/>
        <v>3</v>
      </c>
      <c r="AE16" s="38">
        <f t="shared" si="13"/>
        <v>24.333333333333332</v>
      </c>
      <c r="AG16" s="39" t="str">
        <f t="shared" si="15"/>
        <v>Score: 24.3/30    Honorable Mention</v>
      </c>
      <c r="AH16" s="39" t="str">
        <f t="shared" si="16"/>
        <v>Honorable Mention</v>
      </c>
      <c r="AI16" s="3" t="str">
        <f t="shared" si="14"/>
        <v>'Old Notions' by Lorilee Guenter
Score: 24.3/30    Honorable Mention
Judges Comments: great composition and choice of background, great post processing and wonderful crop, good depth of field, good impact to this image</v>
      </c>
      <c r="AK16" s="39" t="str">
        <f t="shared" si="17"/>
        <v>Score: 24.3    Honorable Mention</v>
      </c>
      <c r="AM16" s="3" t="str">
        <f t="shared" si="18"/>
        <v>'Old Notions' by Lorilee Guenter
Score: 24.3    Honorable Mention  
great composition and choice of background, great post processing and wonderful crop, good depth of field, good impact to this image</v>
      </c>
    </row>
    <row r="17" spans="1:39" ht="45.75" customHeight="1">
      <c r="A17" s="30">
        <v>7</v>
      </c>
      <c r="B17" s="30" t="s">
        <v>24</v>
      </c>
      <c r="C17" s="71" t="s">
        <v>66</v>
      </c>
      <c r="D17" s="83" t="s">
        <v>35</v>
      </c>
      <c r="E17" s="31">
        <v>7</v>
      </c>
      <c r="F17" s="32">
        <v>8</v>
      </c>
      <c r="G17" s="32">
        <v>8.5</v>
      </c>
      <c r="H17" s="33">
        <f t="shared" si="0"/>
        <v>23.5</v>
      </c>
      <c r="I17" s="34">
        <v>7</v>
      </c>
      <c r="J17" s="36">
        <v>9</v>
      </c>
      <c r="K17" s="36">
        <v>8.5</v>
      </c>
      <c r="L17" s="33">
        <f t="shared" si="1"/>
        <v>24.5</v>
      </c>
      <c r="M17" s="31">
        <v>7</v>
      </c>
      <c r="N17" s="36">
        <v>8</v>
      </c>
      <c r="O17" s="36">
        <v>8.5</v>
      </c>
      <c r="P17" s="33">
        <f t="shared" si="2"/>
        <v>23.5</v>
      </c>
      <c r="Q17" s="37">
        <f t="shared" si="3"/>
        <v>23.833333333333332</v>
      </c>
      <c r="R17" s="77" t="str">
        <f>VLOOKUP(AC17,'Judging Data Entry - Print'!$AC$2:$AD$6,2,FALSE)</f>
        <v>HM</v>
      </c>
      <c r="S17" s="61" t="s">
        <v>185</v>
      </c>
      <c r="U17" s="4" t="b">
        <f t="shared" si="4"/>
        <v>0</v>
      </c>
      <c r="V17" s="4">
        <f t="shared" si="5"/>
        <v>0</v>
      </c>
      <c r="W17" s="4" t="b">
        <f t="shared" si="6"/>
        <v>1</v>
      </c>
      <c r="X17" s="4">
        <f t="shared" si="7"/>
        <v>1</v>
      </c>
      <c r="Y17" s="4" t="b">
        <f t="shared" si="8"/>
        <v>0</v>
      </c>
      <c r="Z17" s="4">
        <f t="shared" si="9"/>
        <v>0</v>
      </c>
      <c r="AA17" s="4" t="b">
        <f t="shared" si="10"/>
        <v>0</v>
      </c>
      <c r="AB17" s="4">
        <f t="shared" si="11"/>
        <v>0</v>
      </c>
      <c r="AC17" s="4">
        <f t="shared" si="12"/>
        <v>3</v>
      </c>
      <c r="AE17" s="38">
        <f t="shared" si="13"/>
        <v>23.833333333333332</v>
      </c>
      <c r="AG17" s="39" t="str">
        <f t="shared" si="15"/>
        <v>Score: 23.8/30    Honorable Mention</v>
      </c>
      <c r="AH17" s="39" t="str">
        <f t="shared" si="16"/>
        <v>Honorable Mention</v>
      </c>
      <c r="AI17" s="3" t="str">
        <f t="shared" si="14"/>
        <v>'Rust Bucket' by Bill Compton
Score: 23.8/30    Honorable Mention
Judges Comments: great composition and crop, nice bright vibrant contrasting colors, would make excellent album art</v>
      </c>
      <c r="AK17" s="39" t="str">
        <f t="shared" si="17"/>
        <v>Score: 23.8    Honorable Mention</v>
      </c>
      <c r="AM17" s="3" t="str">
        <f t="shared" si="18"/>
        <v>'Rust Bucket' by Bill Compton
Score: 23.8    Honorable Mention  
great composition and crop, nice bright vibrant contrasting colors, would make excellent album art</v>
      </c>
    </row>
    <row r="18" spans="1:39" ht="45.75" customHeight="1">
      <c r="A18" s="30">
        <v>8</v>
      </c>
      <c r="B18" s="30" t="s">
        <v>24</v>
      </c>
      <c r="C18" s="71" t="s">
        <v>67</v>
      </c>
      <c r="D18" s="83" t="s">
        <v>39</v>
      </c>
      <c r="E18" s="31">
        <v>7</v>
      </c>
      <c r="F18" s="32">
        <v>9</v>
      </c>
      <c r="G18" s="32">
        <v>8</v>
      </c>
      <c r="H18" s="33">
        <f t="shared" si="0"/>
        <v>24</v>
      </c>
      <c r="I18" s="34">
        <v>7</v>
      </c>
      <c r="J18" s="36">
        <v>9</v>
      </c>
      <c r="K18" s="36">
        <v>8.5</v>
      </c>
      <c r="L18" s="33">
        <f t="shared" si="1"/>
        <v>24.5</v>
      </c>
      <c r="M18" s="31">
        <v>7</v>
      </c>
      <c r="N18" s="36">
        <v>9</v>
      </c>
      <c r="O18" s="36">
        <v>8.5</v>
      </c>
      <c r="P18" s="33">
        <f t="shared" si="2"/>
        <v>24.5</v>
      </c>
      <c r="Q18" s="37">
        <f t="shared" si="3"/>
        <v>24.333333333333332</v>
      </c>
      <c r="R18" s="77" t="str">
        <f>VLOOKUP(AC18,'Judging Data Entry - Print'!$AC$2:$AD$6,2,FALSE)</f>
        <v>HM</v>
      </c>
      <c r="S18" s="61" t="s">
        <v>186</v>
      </c>
      <c r="U18" s="4" t="b">
        <f t="shared" si="4"/>
        <v>0</v>
      </c>
      <c r="V18" s="4">
        <f t="shared" si="5"/>
        <v>0</v>
      </c>
      <c r="W18" s="4" t="b">
        <f t="shared" si="6"/>
        <v>1</v>
      </c>
      <c r="X18" s="4">
        <f t="shared" si="7"/>
        <v>1</v>
      </c>
      <c r="Y18" s="4" t="b">
        <f t="shared" si="8"/>
        <v>0</v>
      </c>
      <c r="Z18" s="4">
        <f t="shared" si="9"/>
        <v>0</v>
      </c>
      <c r="AA18" s="4" t="b">
        <f t="shared" si="10"/>
        <v>0</v>
      </c>
      <c r="AB18" s="4">
        <f t="shared" si="11"/>
        <v>0</v>
      </c>
      <c r="AC18" s="4">
        <f t="shared" si="12"/>
        <v>3</v>
      </c>
      <c r="AE18" s="38">
        <f t="shared" si="13"/>
        <v>24.333333333333332</v>
      </c>
      <c r="AG18" s="39" t="str">
        <f t="shared" si="15"/>
        <v>Score: 24.3/30    Honorable Mention</v>
      </c>
      <c r="AH18" s="39" t="str">
        <f t="shared" si="16"/>
        <v>Honorable Mention</v>
      </c>
      <c r="AI18" s="3" t="str">
        <f t="shared" si="14"/>
        <v>'The Wall' by Gayvin Franson
Score: 24.3/30    Honorable Mention
Judges Comments: wonderful textures throughout, nice choice of post processing, great colors, nice large format</v>
      </c>
      <c r="AK18" s="39" t="str">
        <f t="shared" si="17"/>
        <v>Score: 24.3    Honorable Mention</v>
      </c>
      <c r="AM18" s="3" t="str">
        <f t="shared" si="18"/>
        <v>'The Wall' by Gayvin Franson
Score: 24.3    Honorable Mention  
wonderful textures throughout, nice choice of post processing, great colors, nice large format</v>
      </c>
    </row>
    <row r="19" spans="1:39" ht="45.75" customHeight="1">
      <c r="A19" s="30">
        <v>9</v>
      </c>
      <c r="B19" s="30" t="s">
        <v>24</v>
      </c>
      <c r="C19" s="71" t="s">
        <v>68</v>
      </c>
      <c r="D19" s="83" t="s">
        <v>46</v>
      </c>
      <c r="E19" s="31">
        <v>8</v>
      </c>
      <c r="F19" s="32">
        <v>8</v>
      </c>
      <c r="G19" s="32">
        <v>8</v>
      </c>
      <c r="H19" s="33">
        <f t="shared" si="0"/>
        <v>24</v>
      </c>
      <c r="I19" s="34">
        <v>7</v>
      </c>
      <c r="J19" s="36">
        <v>9</v>
      </c>
      <c r="K19" s="36">
        <v>8</v>
      </c>
      <c r="L19" s="33">
        <f t="shared" si="1"/>
        <v>24</v>
      </c>
      <c r="M19" s="31">
        <v>8</v>
      </c>
      <c r="N19" s="36">
        <v>9</v>
      </c>
      <c r="O19" s="36">
        <v>8</v>
      </c>
      <c r="P19" s="33">
        <f t="shared" si="2"/>
        <v>25</v>
      </c>
      <c r="Q19" s="37">
        <f t="shared" si="3"/>
        <v>24.333333333333332</v>
      </c>
      <c r="R19" s="77" t="str">
        <f>VLOOKUP(AC19,'Judging Data Entry - Print'!$AC$2:$AD$6,2,FALSE)</f>
        <v>HM</v>
      </c>
      <c r="S19" s="61" t="s">
        <v>188</v>
      </c>
      <c r="U19" s="4" t="b">
        <f>AND($U$24&lt;22,Q19=$U$24)</f>
        <v>0</v>
      </c>
      <c r="V19" s="4">
        <f t="shared" si="5"/>
        <v>0</v>
      </c>
      <c r="W19" s="4" t="b">
        <f t="shared" si="6"/>
        <v>1</v>
      </c>
      <c r="X19" s="4">
        <f t="shared" si="7"/>
        <v>1</v>
      </c>
      <c r="Y19" s="4" t="b">
        <f t="shared" si="8"/>
        <v>0</v>
      </c>
      <c r="Z19" s="4">
        <f t="shared" si="9"/>
        <v>0</v>
      </c>
      <c r="AA19" s="4" t="b">
        <f t="shared" si="10"/>
        <v>0</v>
      </c>
      <c r="AB19" s="4">
        <f t="shared" si="11"/>
        <v>0</v>
      </c>
      <c r="AC19" s="4">
        <f t="shared" si="12"/>
        <v>3</v>
      </c>
      <c r="AE19" s="38">
        <f t="shared" si="13"/>
        <v>24.333333333333332</v>
      </c>
      <c r="AG19" s="39" t="str">
        <f t="shared" si="15"/>
        <v>Score: 24.3/30    Honorable Mention</v>
      </c>
      <c r="AH19" s="39" t="str">
        <f t="shared" si="16"/>
        <v>Honorable Mention</v>
      </c>
      <c r="AI19" s="3" t="str">
        <f t="shared" si="14"/>
        <v>'Vintage Ride' by Dale Read
Score: 24.3/30    Honorable Mention
Judges Comments: great composition, good choice of capture angle, nice background</v>
      </c>
      <c r="AK19" s="39" t="str">
        <f t="shared" si="17"/>
        <v>Score: 24.3    Honorable Mention</v>
      </c>
      <c r="AM19" s="3" t="str">
        <f t="shared" si="18"/>
        <v>'Vintage Ride' by Dale Read
Score: 24.3    Honorable Mention  
great composition, good choice of capture angle, nice background</v>
      </c>
    </row>
    <row r="20" spans="1:39" ht="45.75" customHeight="1">
      <c r="A20" s="30">
        <v>11</v>
      </c>
      <c r="B20" s="30" t="s">
        <v>24</v>
      </c>
      <c r="C20" s="71" t="s">
        <v>70</v>
      </c>
      <c r="D20" s="83" t="s">
        <v>47</v>
      </c>
      <c r="E20" s="31">
        <v>7</v>
      </c>
      <c r="F20" s="32">
        <v>8</v>
      </c>
      <c r="G20" s="32">
        <v>8.5</v>
      </c>
      <c r="H20" s="33">
        <f t="shared" si="0"/>
        <v>23.5</v>
      </c>
      <c r="I20" s="34">
        <v>7</v>
      </c>
      <c r="J20" s="36">
        <v>7</v>
      </c>
      <c r="K20" s="36">
        <v>8.5</v>
      </c>
      <c r="L20" s="33">
        <f t="shared" si="1"/>
        <v>22.5</v>
      </c>
      <c r="M20" s="31">
        <v>8</v>
      </c>
      <c r="N20" s="36">
        <v>8</v>
      </c>
      <c r="O20" s="36">
        <v>8.5</v>
      </c>
      <c r="P20" s="33">
        <f t="shared" si="2"/>
        <v>24.5</v>
      </c>
      <c r="Q20" s="37">
        <f t="shared" si="3"/>
        <v>23.5</v>
      </c>
      <c r="R20" s="77" t="str">
        <f>VLOOKUP(AC20,'Judging Data Entry - Print'!$AC$2:$AD$6,2,FALSE)</f>
        <v>HM</v>
      </c>
      <c r="S20" s="61" t="s">
        <v>190</v>
      </c>
      <c r="U20" s="4" t="b">
        <f>AND($U$24&lt;22,Q20=$U$24)</f>
        <v>0</v>
      </c>
      <c r="V20" s="4">
        <f t="shared" si="5"/>
        <v>0</v>
      </c>
      <c r="W20" s="4" t="b">
        <f t="shared" si="6"/>
        <v>1</v>
      </c>
      <c r="X20" s="4">
        <f t="shared" si="7"/>
        <v>1</v>
      </c>
      <c r="Y20" s="4" t="b">
        <f t="shared" si="8"/>
        <v>0</v>
      </c>
      <c r="Z20" s="4">
        <f t="shared" si="9"/>
        <v>0</v>
      </c>
      <c r="AA20" s="4" t="b">
        <f t="shared" si="10"/>
        <v>0</v>
      </c>
      <c r="AB20" s="4">
        <f t="shared" si="11"/>
        <v>0</v>
      </c>
      <c r="AC20" s="4">
        <f t="shared" si="12"/>
        <v>3</v>
      </c>
      <c r="AE20" s="38">
        <f t="shared" si="13"/>
        <v>23.5</v>
      </c>
      <c r="AG20" s="39" t="str">
        <f t="shared" si="15"/>
        <v>Score: 23.5/30    Honorable Mention</v>
      </c>
      <c r="AH20" s="39" t="str">
        <f t="shared" si="16"/>
        <v>Honorable Mention</v>
      </c>
      <c r="AI20" s="3" t="str">
        <f t="shared" si="14"/>
        <v>'Weathered' by Doris Santha
Score: 23.5/30    Honorable Mention
Judges Comments: love the colors - they feel so rich, title suits very well, the mood of a pending storm is easily felt</v>
      </c>
      <c r="AK20" s="39" t="str">
        <f t="shared" si="17"/>
        <v>Score: 23.5    Honorable Mention</v>
      </c>
      <c r="AM20" s="3" t="str">
        <f t="shared" si="18"/>
        <v>'Weathered' by Doris Santha
Score: 23.5    Honorable Mention  
love the colors - they feel so rich, title suits very well, the mood of a pending storm is easily felt</v>
      </c>
    </row>
    <row r="21" spans="1:39" ht="45.75" customHeight="1">
      <c r="A21" s="30">
        <v>12</v>
      </c>
      <c r="B21" s="30" t="s">
        <v>24</v>
      </c>
      <c r="C21" s="71" t="s">
        <v>71</v>
      </c>
      <c r="D21" s="83" t="s">
        <v>52</v>
      </c>
      <c r="E21" s="31">
        <v>7</v>
      </c>
      <c r="F21" s="32">
        <v>8</v>
      </c>
      <c r="G21" s="32">
        <v>7</v>
      </c>
      <c r="H21" s="33">
        <f t="shared" si="0"/>
        <v>22</v>
      </c>
      <c r="I21" s="34">
        <v>8</v>
      </c>
      <c r="J21" s="36">
        <v>7</v>
      </c>
      <c r="K21" s="36">
        <v>7.5</v>
      </c>
      <c r="L21" s="33">
        <f t="shared" si="1"/>
        <v>22.5</v>
      </c>
      <c r="M21" s="31">
        <v>8</v>
      </c>
      <c r="N21" s="36">
        <v>8</v>
      </c>
      <c r="O21" s="36">
        <v>7</v>
      </c>
      <c r="P21" s="33">
        <f t="shared" si="2"/>
        <v>23</v>
      </c>
      <c r="Q21" s="37">
        <f t="shared" si="3"/>
        <v>22.5</v>
      </c>
      <c r="R21" s="77" t="str">
        <f>VLOOKUP(AC21,'Judging Data Entry - Print'!$AC$2:$AD$6,2,FALSE)</f>
        <v>HM</v>
      </c>
      <c r="S21" s="61" t="s">
        <v>191</v>
      </c>
      <c r="U21" s="4" t="b">
        <f>AND($U$24&lt;22,Q21=$U$24)</f>
        <v>0</v>
      </c>
      <c r="V21" s="4">
        <f t="shared" si="5"/>
        <v>0</v>
      </c>
      <c r="W21" s="4" t="b">
        <f t="shared" si="6"/>
        <v>1</v>
      </c>
      <c r="X21" s="4">
        <f t="shared" si="7"/>
        <v>1</v>
      </c>
      <c r="Y21" s="4" t="b">
        <f t="shared" si="8"/>
        <v>0</v>
      </c>
      <c r="Z21" s="4">
        <f t="shared" si="9"/>
        <v>0</v>
      </c>
      <c r="AA21" s="4" t="b">
        <f t="shared" si="10"/>
        <v>0</v>
      </c>
      <c r="AB21" s="4">
        <f t="shared" si="11"/>
        <v>0</v>
      </c>
      <c r="AC21" s="4">
        <f t="shared" si="12"/>
        <v>3</v>
      </c>
      <c r="AE21" s="38">
        <f t="shared" si="13"/>
        <v>22.5</v>
      </c>
      <c r="AG21" s="39" t="str">
        <f t="shared" si="15"/>
        <v>Score: 22.5/30    Honorable Mention</v>
      </c>
      <c r="AH21" s="39" t="str">
        <f t="shared" si="16"/>
        <v>Honorable Mention</v>
      </c>
      <c r="AI21" s="3" t="str">
        <f t="shared" si="14"/>
        <v>'Who's Next' by Bob Anderson
Score: 22.5/30    Honorable Mention
Judges Comments: good perspective, nice ghosting / x-ray effect, who ever thought you could make a dentist's chair interesting, good choice of mat</v>
      </c>
      <c r="AK21" s="39" t="str">
        <f t="shared" si="17"/>
        <v>Score: 22.5    Honorable Mention</v>
      </c>
      <c r="AM21" s="3" t="str">
        <f t="shared" si="18"/>
        <v>'Who's Next' by Bob Anderson
Score: 22.5    Honorable Mention  
good perspective, nice ghosting / x-ray effect, who ever thought you could make a dentist's chair interesting, good choice of mat</v>
      </c>
    </row>
    <row r="22" spans="1:39" s="99" customFormat="1" ht="45.75" customHeight="1">
      <c r="A22" s="88">
        <v>10</v>
      </c>
      <c r="B22" s="88" t="s">
        <v>24</v>
      </c>
      <c r="C22" s="89" t="s">
        <v>69</v>
      </c>
      <c r="D22" s="90" t="s">
        <v>31</v>
      </c>
      <c r="E22" s="91">
        <v>8</v>
      </c>
      <c r="F22" s="92">
        <v>9</v>
      </c>
      <c r="G22" s="92">
        <v>8</v>
      </c>
      <c r="H22" s="93">
        <f>E22+F22+G22</f>
        <v>25</v>
      </c>
      <c r="I22" s="94">
        <v>8</v>
      </c>
      <c r="J22" s="95">
        <v>9</v>
      </c>
      <c r="K22" s="95">
        <v>7</v>
      </c>
      <c r="L22" s="93">
        <f>I22+J22+K22</f>
        <v>24</v>
      </c>
      <c r="M22" s="91">
        <v>8</v>
      </c>
      <c r="N22" s="95">
        <v>9</v>
      </c>
      <c r="O22" s="95">
        <v>7.5</v>
      </c>
      <c r="P22" s="93">
        <f>M22+N22+O22</f>
        <v>24.5</v>
      </c>
      <c r="Q22" s="96">
        <f>(H22+L22+P22)/3</f>
        <v>24.5</v>
      </c>
      <c r="R22" s="97" t="str">
        <f>VLOOKUP(AC22,'Judging Data Entry - Print'!$AC$2:$AD$6,2,FALSE)</f>
        <v>PM</v>
      </c>
      <c r="S22" s="98" t="s">
        <v>189</v>
      </c>
      <c r="U22" s="100" t="b">
        <f>AND($U$24&lt;22,Q22=$U$24)</f>
        <v>0</v>
      </c>
      <c r="V22" s="100">
        <f>IF(U22=TRUE,1,0)</f>
        <v>0</v>
      </c>
      <c r="W22" s="100" t="b">
        <f>AND($U$10=0,Q22&gt;21.99)</f>
        <v>1</v>
      </c>
      <c r="X22" s="100">
        <f>IF(W22=TRUE,1,0)</f>
        <v>1</v>
      </c>
      <c r="Y22" s="100" t="b">
        <f t="shared" si="8"/>
        <v>1</v>
      </c>
      <c r="Z22" s="100">
        <f>IF(Y22=TRUE,2,0)</f>
        <v>2</v>
      </c>
      <c r="AA22" s="100" t="b">
        <f t="shared" si="10"/>
        <v>1</v>
      </c>
      <c r="AB22" s="100">
        <f>IF(AA22=TRUE,1,0)</f>
        <v>1</v>
      </c>
      <c r="AC22" s="100">
        <f>U22+(W22*2)+X22+Y22+Z22</f>
        <v>6</v>
      </c>
      <c r="AD22" s="100"/>
      <c r="AE22" s="101">
        <f>Q22</f>
        <v>24.5</v>
      </c>
      <c r="AG22" s="102" t="str">
        <f>CONCATENATE("Score: ",ROUND(Q22,1),"/30","    ",AH22)</f>
        <v>Score: 24.5/30    Print of the Month</v>
      </c>
      <c r="AH22" s="102" t="str">
        <f>IF(R22="HM","Honorable Mention",IF(R22="PM","Print of the Month",""))</f>
        <v>Print of the Month</v>
      </c>
      <c r="AI22" s="99" t="str">
        <f>CONCATENATE("'",C22,"'"," by ",D22,CHAR(10),AG22,CHAR(10),CHAR(10),"Judges Comments: ",S22)</f>
        <v>'Walk your Horse' by Cathy Anderson
Score: 24.5/30    Print of the Month
Judges Comments: people add to the overall feel and scale, nice texture effect, good sharpness and colors, nice contrast between the dark bridge and bright sky</v>
      </c>
      <c r="AK22" s="102" t="str">
        <f>CONCATENATE("Score: ",ROUND(Q22,1),"    ",AH22)</f>
        <v>Score: 24.5    Print of the Month</v>
      </c>
      <c r="AM22" s="99" t="str">
        <f>CONCATENATE("'",C22,"'"," by ",D22,CHAR(10),AK22,"  ",AL22,CHAR(10),S22)</f>
        <v>'Walk your Horse' by Cathy Anderson
Score: 24.5    Print of the Month  
people add to the overall feel and scale, nice texture effect, good sharpness and colors, nice contrast between the dark bridge and bright sky</v>
      </c>
    </row>
    <row r="23" spans="1:20" ht="7.5" customHeight="1">
      <c r="A23" s="40"/>
      <c r="B23" s="40"/>
      <c r="C23" s="62"/>
      <c r="D23" s="84"/>
      <c r="E23" s="40"/>
      <c r="F23" s="40"/>
      <c r="G23" s="40"/>
      <c r="H23" s="41"/>
      <c r="I23" s="40"/>
      <c r="J23" s="42"/>
      <c r="K23" s="42"/>
      <c r="L23" s="41"/>
      <c r="M23" s="40"/>
      <c r="N23" s="42"/>
      <c r="O23" s="42"/>
      <c r="P23" s="41"/>
      <c r="Q23" s="41"/>
      <c r="R23" s="40"/>
      <c r="S23" s="62"/>
      <c r="T23" s="119" t="str">
        <f>IF(AA24=TRUE,"TIE"," ")</f>
        <v> </v>
      </c>
    </row>
    <row r="24" spans="1:28" ht="30.75" customHeight="1">
      <c r="A24" s="2">
        <v>12</v>
      </c>
      <c r="B24" s="2"/>
      <c r="C24" s="68" t="s">
        <v>27</v>
      </c>
      <c r="D24" s="82" t="s">
        <v>21</v>
      </c>
      <c r="E24" s="1">
        <f>MAX(A26:A38)-E9</f>
        <v>14</v>
      </c>
      <c r="F24" s="1"/>
      <c r="G24" s="1"/>
      <c r="H24" s="39"/>
      <c r="J24" s="29"/>
      <c r="K24" s="29"/>
      <c r="L24" s="39"/>
      <c r="N24" s="29"/>
      <c r="O24" s="29"/>
      <c r="P24" s="39"/>
      <c r="Q24" s="39"/>
      <c r="T24" s="119"/>
      <c r="U24" s="43" t="str">
        <f>IF(MAX(Q11:Q23)&lt;22,MAX(Q11:Q23)," ")</f>
        <v> </v>
      </c>
      <c r="V24" s="43"/>
      <c r="Y24" s="43">
        <f>IF(U24&gt;21.99,MAX(Q11:Q23)," ")</f>
        <v>24.5</v>
      </c>
      <c r="Z24" s="43"/>
      <c r="AA24" s="28" t="b">
        <f>OR(AA25&gt;1,U25&gt;1)</f>
        <v>0</v>
      </c>
      <c r="AB24" s="28"/>
    </row>
    <row r="25" spans="1:27" ht="7.5" customHeight="1">
      <c r="A25" s="44"/>
      <c r="B25" s="44"/>
      <c r="C25" s="63"/>
      <c r="D25" s="85"/>
      <c r="E25" s="44"/>
      <c r="F25" s="44"/>
      <c r="G25" s="44"/>
      <c r="H25" s="45"/>
      <c r="I25" s="44"/>
      <c r="J25" s="46"/>
      <c r="K25" s="46"/>
      <c r="L25" s="45"/>
      <c r="M25" s="44"/>
      <c r="N25" s="46"/>
      <c r="O25" s="46"/>
      <c r="P25" s="45"/>
      <c r="Q25" s="45"/>
      <c r="R25" s="44"/>
      <c r="S25" s="63"/>
      <c r="T25" s="119"/>
      <c r="U25" s="4">
        <f>SUM(V26:V40)</f>
        <v>0</v>
      </c>
      <c r="AA25" s="4">
        <f>SUM(AB26:AB40)</f>
        <v>1</v>
      </c>
    </row>
    <row r="26" spans="1:39" ht="45.75" customHeight="1">
      <c r="A26" s="30">
        <v>13</v>
      </c>
      <c r="B26" s="30" t="s">
        <v>22</v>
      </c>
      <c r="C26" s="71" t="s">
        <v>72</v>
      </c>
      <c r="D26" s="83" t="s">
        <v>31</v>
      </c>
      <c r="E26" s="31">
        <v>7</v>
      </c>
      <c r="F26" s="32">
        <v>8</v>
      </c>
      <c r="G26" s="32">
        <v>7.5</v>
      </c>
      <c r="H26" s="33">
        <f aca="true" t="shared" si="19" ref="H26:H38">E26+F26+G26</f>
        <v>22.5</v>
      </c>
      <c r="I26" s="34">
        <v>7</v>
      </c>
      <c r="J26" s="36">
        <v>8</v>
      </c>
      <c r="K26" s="36">
        <v>8</v>
      </c>
      <c r="L26" s="33">
        <f aca="true" t="shared" si="20" ref="L26:L38">I26+J26+K26</f>
        <v>23</v>
      </c>
      <c r="M26" s="31">
        <v>7</v>
      </c>
      <c r="N26" s="36">
        <v>9</v>
      </c>
      <c r="O26" s="36">
        <v>8</v>
      </c>
      <c r="P26" s="33">
        <f aca="true" t="shared" si="21" ref="P26:P38">M26+N26+O26</f>
        <v>24</v>
      </c>
      <c r="Q26" s="37">
        <f aca="true" t="shared" si="22" ref="Q26:Q38">(H26+L26+P26)/3</f>
        <v>23.166666666666668</v>
      </c>
      <c r="R26" s="77" t="str">
        <f>VLOOKUP(AC26,'Judging Data Entry - Print'!$AC$2:$AD$6,2,FALSE)</f>
        <v>HM</v>
      </c>
      <c r="S26" s="61" t="s">
        <v>192</v>
      </c>
      <c r="U26" s="4" t="b">
        <f aca="true" t="shared" si="23" ref="U26:U39">AND($U$41&lt;22,Q26=$U$41)</f>
        <v>0</v>
      </c>
      <c r="V26" s="4">
        <f aca="true" t="shared" si="24" ref="V26:V38">IF(U26=TRUE,1,0)</f>
        <v>0</v>
      </c>
      <c r="W26" s="4" t="b">
        <f aca="true" t="shared" si="25" ref="W26:W38">AND($U$25=0,Q26&gt;21.99)</f>
        <v>1</v>
      </c>
      <c r="X26" s="4">
        <f aca="true" t="shared" si="26" ref="X26:X38">IF(W26=TRUE,1,0)</f>
        <v>1</v>
      </c>
      <c r="Y26" s="4" t="b">
        <f aca="true" t="shared" si="27" ref="Y26:Y39">AND($U$25=0,Q26=$Y$41)</f>
        <v>0</v>
      </c>
      <c r="Z26" s="4">
        <f aca="true" t="shared" si="28" ref="Z26:Z38">IF(Y26=TRUE,2,0)</f>
        <v>0</v>
      </c>
      <c r="AA26" s="4" t="b">
        <f aca="true" t="shared" si="29" ref="AA26:AA39">AND(AC26=MAX($AC$26:$AC$40))</f>
        <v>0</v>
      </c>
      <c r="AB26" s="4">
        <f aca="true" t="shared" si="30" ref="AB26:AB38">IF(AA26=TRUE,1,0)</f>
        <v>0</v>
      </c>
      <c r="AC26" s="4">
        <f aca="true" t="shared" si="31" ref="AC26:AC38">U26+(W26*2)+X26+Y26+Z26</f>
        <v>3</v>
      </c>
      <c r="AE26" s="38">
        <f aca="true" t="shared" si="32" ref="AE26:AE38">Q26</f>
        <v>23.166666666666668</v>
      </c>
      <c r="AG26" s="39" t="str">
        <f aca="true" t="shared" si="33" ref="AG26:AG38">CONCATENATE("Score: ",ROUND(Q26,1),"/30","    ",AH26)</f>
        <v>Score: 23.2/30    Honorable Mention</v>
      </c>
      <c r="AH26" s="39" t="str">
        <f>IF(R26="HM","Honorable Mention",IF(R26="PM","Print of the Month",""))</f>
        <v>Honorable Mention</v>
      </c>
      <c r="AI26" s="3" t="str">
        <f aca="true" t="shared" si="34" ref="AI26:AI38">CONCATENATE("'",C26,"'"," by ",D26,CHAR(10),AG26,CHAR(10),CHAR(10),"Judges Comments: ",S26)</f>
        <v>'Ancient Stories' by Cathy Anderson
Score: 23.2/30    Honorable Mention
Judges Comments: awesome title, great capture - nice and sharp throughout, addition of grass adds some scale, great use of shadow detail - adds impact, good tonal range</v>
      </c>
      <c r="AK26" s="39" t="str">
        <f>CONCATENATE("Score: ",ROUND(Q26,1),"    ",AH26)</f>
        <v>Score: 23.2    Honorable Mention</v>
      </c>
      <c r="AM26" s="3" t="str">
        <f aca="true" t="shared" si="35" ref="AM26:AM38">CONCATENATE("'",C26,"'"," by ",D26,CHAR(10),AK26,"  ",AL26,CHAR(10),S26)</f>
        <v>'Ancient Stories' by Cathy Anderson
Score: 23.2    Honorable Mention  
awesome title, great capture - nice and sharp throughout, addition of grass adds some scale, great use of shadow detail - adds impact, good tonal range</v>
      </c>
    </row>
    <row r="27" spans="1:39" ht="45.75" customHeight="1">
      <c r="A27" s="30">
        <v>15</v>
      </c>
      <c r="B27" s="30" t="s">
        <v>22</v>
      </c>
      <c r="C27" s="71" t="s">
        <v>74</v>
      </c>
      <c r="D27" s="83" t="s">
        <v>52</v>
      </c>
      <c r="E27" s="31">
        <v>7</v>
      </c>
      <c r="F27" s="32">
        <v>9</v>
      </c>
      <c r="G27" s="32">
        <v>8</v>
      </c>
      <c r="H27" s="33">
        <f t="shared" si="19"/>
        <v>24</v>
      </c>
      <c r="I27" s="34">
        <v>8</v>
      </c>
      <c r="J27" s="36">
        <v>8</v>
      </c>
      <c r="K27" s="36">
        <v>7.5</v>
      </c>
      <c r="L27" s="33">
        <f t="shared" si="20"/>
        <v>23.5</v>
      </c>
      <c r="M27" s="31">
        <v>7</v>
      </c>
      <c r="N27" s="36">
        <v>10</v>
      </c>
      <c r="O27" s="36">
        <v>7.5</v>
      </c>
      <c r="P27" s="33">
        <f t="shared" si="21"/>
        <v>24.5</v>
      </c>
      <c r="Q27" s="37">
        <f t="shared" si="22"/>
        <v>24</v>
      </c>
      <c r="R27" s="77" t="str">
        <f>VLOOKUP(AC27,'Judging Data Entry - Print'!$AC$2:$AD$6,2,FALSE)</f>
        <v>HM</v>
      </c>
      <c r="S27" s="61" t="s">
        <v>193</v>
      </c>
      <c r="U27" s="4" t="b">
        <f t="shared" si="23"/>
        <v>0</v>
      </c>
      <c r="V27" s="4">
        <f t="shared" si="24"/>
        <v>0</v>
      </c>
      <c r="W27" s="4" t="b">
        <f t="shared" si="25"/>
        <v>1</v>
      </c>
      <c r="X27" s="4">
        <f t="shared" si="26"/>
        <v>1</v>
      </c>
      <c r="Y27" s="4" t="b">
        <f t="shared" si="27"/>
        <v>0</v>
      </c>
      <c r="Z27" s="4">
        <f t="shared" si="28"/>
        <v>0</v>
      </c>
      <c r="AA27" s="4" t="b">
        <f t="shared" si="29"/>
        <v>0</v>
      </c>
      <c r="AB27" s="4">
        <f t="shared" si="30"/>
        <v>0</v>
      </c>
      <c r="AC27" s="4">
        <f t="shared" si="31"/>
        <v>3</v>
      </c>
      <c r="AE27" s="38">
        <f t="shared" si="32"/>
        <v>24</v>
      </c>
      <c r="AG27" s="39" t="str">
        <f t="shared" si="33"/>
        <v>Score: 24/30    Honorable Mention</v>
      </c>
      <c r="AH27" s="39" t="str">
        <f aca="true" t="shared" si="36" ref="AH27:AH38">IF(R27="HM","Honorable Mention",IF(R27="PM","Print of the Month",""))</f>
        <v>Honorable Mention</v>
      </c>
      <c r="AI27" s="3" t="str">
        <f t="shared" si="34"/>
        <v>'Different Spokes' by Bob Anderson
Score: 24/30    Honorable Mention
Judges Comments: great title, great lighting, good detail throughout, nice arrangement of the subjects, mat well done</v>
      </c>
      <c r="AK27" s="39" t="str">
        <f aca="true" t="shared" si="37" ref="AK27:AK38">CONCATENATE("Score: ",ROUND(Q27,1),"    ",AH27)</f>
        <v>Score: 24    Honorable Mention</v>
      </c>
      <c r="AM27" s="3" t="str">
        <f t="shared" si="35"/>
        <v>'Different Spokes' by Bob Anderson
Score: 24    Honorable Mention  
great title, great lighting, good detail throughout, nice arrangement of the subjects, mat well done</v>
      </c>
    </row>
    <row r="28" spans="1:39" ht="45.75" customHeight="1">
      <c r="A28" s="30">
        <v>16</v>
      </c>
      <c r="B28" s="30" t="s">
        <v>22</v>
      </c>
      <c r="C28" s="72" t="s">
        <v>75</v>
      </c>
      <c r="D28" s="83" t="s">
        <v>51</v>
      </c>
      <c r="E28" s="31">
        <v>7</v>
      </c>
      <c r="F28" s="32">
        <v>9</v>
      </c>
      <c r="G28" s="32">
        <v>8</v>
      </c>
      <c r="H28" s="33">
        <f t="shared" si="19"/>
        <v>24</v>
      </c>
      <c r="I28" s="34">
        <v>6</v>
      </c>
      <c r="J28" s="36">
        <v>8</v>
      </c>
      <c r="K28" s="36">
        <v>8</v>
      </c>
      <c r="L28" s="33">
        <f t="shared" si="20"/>
        <v>22</v>
      </c>
      <c r="M28" s="31">
        <v>7</v>
      </c>
      <c r="N28" s="36">
        <v>10</v>
      </c>
      <c r="O28" s="36">
        <v>8</v>
      </c>
      <c r="P28" s="33">
        <f t="shared" si="21"/>
        <v>25</v>
      </c>
      <c r="Q28" s="37">
        <f t="shared" si="22"/>
        <v>23.666666666666668</v>
      </c>
      <c r="R28" s="77" t="str">
        <f>VLOOKUP(AC28,'Judging Data Entry - Print'!$AC$2:$AD$6,2,FALSE)</f>
        <v>HM</v>
      </c>
      <c r="S28" s="61" t="s">
        <v>194</v>
      </c>
      <c r="U28" s="4" t="b">
        <f t="shared" si="23"/>
        <v>0</v>
      </c>
      <c r="V28" s="4">
        <f t="shared" si="24"/>
        <v>0</v>
      </c>
      <c r="W28" s="4" t="b">
        <f t="shared" si="25"/>
        <v>1</v>
      </c>
      <c r="X28" s="4">
        <f t="shared" si="26"/>
        <v>1</v>
      </c>
      <c r="Y28" s="4" t="b">
        <f t="shared" si="27"/>
        <v>0</v>
      </c>
      <c r="Z28" s="4">
        <f t="shared" si="28"/>
        <v>0</v>
      </c>
      <c r="AA28" s="4" t="b">
        <f t="shared" si="29"/>
        <v>0</v>
      </c>
      <c r="AB28" s="4">
        <f t="shared" si="30"/>
        <v>0</v>
      </c>
      <c r="AC28" s="4">
        <f t="shared" si="31"/>
        <v>3</v>
      </c>
      <c r="AE28" s="38">
        <f t="shared" si="32"/>
        <v>23.666666666666668</v>
      </c>
      <c r="AG28" s="39" t="str">
        <f t="shared" si="33"/>
        <v>Score: 23.7/30    Honorable Mention</v>
      </c>
      <c r="AH28" s="39" t="str">
        <f t="shared" si="36"/>
        <v>Honorable Mention</v>
      </c>
      <c r="AI28" s="3" t="str">
        <f t="shared" si="34"/>
        <v>'Diminutive Ediface on the Meadow' by Brian Yurkowski
Score: 23.7/30    Honorable Mention
Judges Comments: love the dirty-shot perspective, good depth of field, great crop, nice composition, branches add great leading lines, title needs a lot of work (until you get it!)</v>
      </c>
      <c r="AK28" s="39" t="str">
        <f t="shared" si="37"/>
        <v>Score: 23.7    Honorable Mention</v>
      </c>
      <c r="AM28" s="3" t="str">
        <f t="shared" si="35"/>
        <v>'Diminutive Ediface on the Meadow' by Brian Yurkowski
Score: 23.7    Honorable Mention  
love the dirty-shot perspective, good depth of field, great crop, nice composition, branches add great leading lines, title needs a lot of work (until you get it!)</v>
      </c>
    </row>
    <row r="29" spans="1:39" ht="45.75" customHeight="1">
      <c r="A29" s="30">
        <v>17</v>
      </c>
      <c r="B29" s="30" t="s">
        <v>22</v>
      </c>
      <c r="C29" s="72" t="s">
        <v>76</v>
      </c>
      <c r="D29" s="83" t="s">
        <v>41</v>
      </c>
      <c r="E29" s="31">
        <v>6</v>
      </c>
      <c r="F29" s="32">
        <v>9</v>
      </c>
      <c r="G29" s="32">
        <v>8</v>
      </c>
      <c r="H29" s="33">
        <f t="shared" si="19"/>
        <v>23</v>
      </c>
      <c r="I29" s="34">
        <v>6</v>
      </c>
      <c r="J29" s="36">
        <v>8</v>
      </c>
      <c r="K29" s="36">
        <v>7.5</v>
      </c>
      <c r="L29" s="33">
        <f t="shared" si="20"/>
        <v>21.5</v>
      </c>
      <c r="M29" s="31">
        <v>7</v>
      </c>
      <c r="N29" s="36">
        <v>9</v>
      </c>
      <c r="O29" s="36">
        <v>8</v>
      </c>
      <c r="P29" s="33">
        <f t="shared" si="21"/>
        <v>24</v>
      </c>
      <c r="Q29" s="37">
        <f t="shared" si="22"/>
        <v>22.833333333333332</v>
      </c>
      <c r="R29" s="77" t="str">
        <f>VLOOKUP(AC29,'Judging Data Entry - Print'!$AC$2:$AD$6,2,FALSE)</f>
        <v>HM</v>
      </c>
      <c r="S29" s="61" t="s">
        <v>195</v>
      </c>
      <c r="U29" s="4" t="b">
        <f t="shared" si="23"/>
        <v>0</v>
      </c>
      <c r="V29" s="4">
        <f t="shared" si="24"/>
        <v>0</v>
      </c>
      <c r="W29" s="4" t="b">
        <f t="shared" si="25"/>
        <v>1</v>
      </c>
      <c r="X29" s="4">
        <f t="shared" si="26"/>
        <v>1</v>
      </c>
      <c r="Y29" s="4" t="b">
        <f t="shared" si="27"/>
        <v>0</v>
      </c>
      <c r="Z29" s="4">
        <f t="shared" si="28"/>
        <v>0</v>
      </c>
      <c r="AA29" s="4" t="b">
        <f t="shared" si="29"/>
        <v>0</v>
      </c>
      <c r="AB29" s="4">
        <f t="shared" si="30"/>
        <v>0</v>
      </c>
      <c r="AC29" s="4">
        <f t="shared" si="31"/>
        <v>3</v>
      </c>
      <c r="AE29" s="38">
        <f t="shared" si="32"/>
        <v>22.833333333333332</v>
      </c>
      <c r="AG29" s="39" t="str">
        <f t="shared" si="33"/>
        <v>Score: 22.8/30    Honorable Mention</v>
      </c>
      <c r="AH29" s="39" t="str">
        <f t="shared" si="36"/>
        <v>Honorable Mention</v>
      </c>
      <c r="AI29" s="3" t="str">
        <f t="shared" si="34"/>
        <v>'Hands of Time' by Bruce Guenter
Score: 22.8/30    Honorable Mention
Judges Comments: beautiful collection, love how they filled the frame with the subject, good depth of field choice, clever title, maybe a better mat color would have enhanced the overall presentation</v>
      </c>
      <c r="AK29" s="39" t="str">
        <f t="shared" si="37"/>
        <v>Score: 22.8    Honorable Mention</v>
      </c>
      <c r="AM29" s="3" t="str">
        <f t="shared" si="35"/>
        <v>'Hands of Time' by Bruce Guenter
Score: 22.8    Honorable Mention  
beautiful collection, love how they filled the frame with the subject, good depth of field choice, clever title, maybe a better mat color would have enhanced the overall presentation</v>
      </c>
    </row>
    <row r="30" spans="1:39" ht="45.75" customHeight="1">
      <c r="A30" s="30">
        <v>18</v>
      </c>
      <c r="B30" s="30" t="s">
        <v>22</v>
      </c>
      <c r="C30" s="71" t="s">
        <v>77</v>
      </c>
      <c r="D30" s="83" t="s">
        <v>48</v>
      </c>
      <c r="E30" s="31">
        <v>8</v>
      </c>
      <c r="F30" s="32">
        <v>8</v>
      </c>
      <c r="G30" s="32">
        <v>7.5</v>
      </c>
      <c r="H30" s="33">
        <f t="shared" si="19"/>
        <v>23.5</v>
      </c>
      <c r="I30" s="34">
        <v>8</v>
      </c>
      <c r="J30" s="36">
        <v>9</v>
      </c>
      <c r="K30" s="36">
        <v>8</v>
      </c>
      <c r="L30" s="33">
        <f t="shared" si="20"/>
        <v>25</v>
      </c>
      <c r="M30" s="31">
        <v>7</v>
      </c>
      <c r="N30" s="36">
        <v>9</v>
      </c>
      <c r="O30" s="36">
        <v>7.5</v>
      </c>
      <c r="P30" s="33">
        <f t="shared" si="21"/>
        <v>23.5</v>
      </c>
      <c r="Q30" s="37">
        <f t="shared" si="22"/>
        <v>24</v>
      </c>
      <c r="R30" s="77" t="str">
        <f>VLOOKUP(AC30,'Judging Data Entry - Print'!$AC$2:$AD$6,2,FALSE)</f>
        <v>HM</v>
      </c>
      <c r="S30" s="61" t="s">
        <v>196</v>
      </c>
      <c r="U30" s="4" t="b">
        <f t="shared" si="23"/>
        <v>0</v>
      </c>
      <c r="V30" s="4">
        <f t="shared" si="24"/>
        <v>0</v>
      </c>
      <c r="W30" s="4" t="b">
        <f t="shared" si="25"/>
        <v>1</v>
      </c>
      <c r="X30" s="4">
        <f t="shared" si="26"/>
        <v>1</v>
      </c>
      <c r="Y30" s="4" t="b">
        <f t="shared" si="27"/>
        <v>0</v>
      </c>
      <c r="Z30" s="4">
        <f t="shared" si="28"/>
        <v>0</v>
      </c>
      <c r="AA30" s="4" t="b">
        <f t="shared" si="29"/>
        <v>0</v>
      </c>
      <c r="AB30" s="4">
        <f t="shared" si="30"/>
        <v>0</v>
      </c>
      <c r="AC30" s="4">
        <f t="shared" si="31"/>
        <v>3</v>
      </c>
      <c r="AE30" s="38">
        <f t="shared" si="32"/>
        <v>24</v>
      </c>
      <c r="AG30" s="39" t="str">
        <f t="shared" si="33"/>
        <v>Score: 24/30    Honorable Mention</v>
      </c>
      <c r="AH30" s="39" t="str">
        <f t="shared" si="36"/>
        <v>Honorable Mention</v>
      </c>
      <c r="AI30" s="3" t="str">
        <f t="shared" si="34"/>
        <v>'Heavenly Host' by Barry Singer
Score: 24/30    Honorable Mention
Judges Comments: good mat choice, good perspective and crop choice, good capture of architectural detail, seems to be well thought out, you need a long time to absorb all the detail</v>
      </c>
      <c r="AK30" s="39" t="str">
        <f t="shared" si="37"/>
        <v>Score: 24    Honorable Mention</v>
      </c>
      <c r="AM30" s="3" t="str">
        <f t="shared" si="35"/>
        <v>'Heavenly Host' by Barry Singer
Score: 24    Honorable Mention  
good mat choice, good perspective and crop choice, good capture of architectural detail, seems to be well thought out, you need a long time to absorb all the detail</v>
      </c>
    </row>
    <row r="31" spans="1:39" ht="45.75" customHeight="1">
      <c r="A31" s="30">
        <v>19</v>
      </c>
      <c r="B31" s="30" t="s">
        <v>22</v>
      </c>
      <c r="C31" s="71" t="s">
        <v>78</v>
      </c>
      <c r="D31" s="83" t="s">
        <v>40</v>
      </c>
      <c r="E31" s="31">
        <v>7</v>
      </c>
      <c r="F31" s="32">
        <v>8</v>
      </c>
      <c r="G31" s="32">
        <v>8</v>
      </c>
      <c r="H31" s="33">
        <f t="shared" si="19"/>
        <v>23</v>
      </c>
      <c r="I31" s="34">
        <v>7</v>
      </c>
      <c r="J31" s="36">
        <v>8</v>
      </c>
      <c r="K31" s="36">
        <v>8</v>
      </c>
      <c r="L31" s="33">
        <f t="shared" si="20"/>
        <v>23</v>
      </c>
      <c r="M31" s="31">
        <v>8</v>
      </c>
      <c r="N31" s="36">
        <v>9</v>
      </c>
      <c r="O31" s="36">
        <v>8</v>
      </c>
      <c r="P31" s="33">
        <f t="shared" si="21"/>
        <v>25</v>
      </c>
      <c r="Q31" s="37">
        <f t="shared" si="22"/>
        <v>23.666666666666668</v>
      </c>
      <c r="R31" s="77" t="str">
        <f>VLOOKUP(AC31,'Judging Data Entry - Print'!$AC$2:$AD$6,2,FALSE)</f>
        <v>HM</v>
      </c>
      <c r="S31" s="61" t="s">
        <v>197</v>
      </c>
      <c r="U31" s="4" t="b">
        <f t="shared" si="23"/>
        <v>0</v>
      </c>
      <c r="V31" s="4">
        <f t="shared" si="24"/>
        <v>0</v>
      </c>
      <c r="W31" s="4" t="b">
        <f t="shared" si="25"/>
        <v>1</v>
      </c>
      <c r="X31" s="4">
        <f t="shared" si="26"/>
        <v>1</v>
      </c>
      <c r="Y31" s="4" t="b">
        <f t="shared" si="27"/>
        <v>0</v>
      </c>
      <c r="Z31" s="4">
        <f t="shared" si="28"/>
        <v>0</v>
      </c>
      <c r="AA31" s="4" t="b">
        <f t="shared" si="29"/>
        <v>0</v>
      </c>
      <c r="AB31" s="4">
        <f t="shared" si="30"/>
        <v>0</v>
      </c>
      <c r="AC31" s="4">
        <f t="shared" si="31"/>
        <v>3</v>
      </c>
      <c r="AE31" s="38">
        <f t="shared" si="32"/>
        <v>23.666666666666668</v>
      </c>
      <c r="AG31" s="39" t="str">
        <f t="shared" si="33"/>
        <v>Score: 23.7/30    Honorable Mention</v>
      </c>
      <c r="AH31" s="39" t="str">
        <f t="shared" si="36"/>
        <v>Honorable Mention</v>
      </c>
      <c r="AI31" s="3" t="str">
        <f t="shared" si="34"/>
        <v>'It's Not 'Baroque'' by Ken Greenhorn
Score: 23.7/30    Honorable Mention
Judges Comments: good matting, good perspective - leads you into the image, great mood, lighting done very well (photographer read the light properly - either intentionally lit or not)</v>
      </c>
      <c r="AK31" s="39" t="str">
        <f t="shared" si="37"/>
        <v>Score: 23.7    Honorable Mention</v>
      </c>
      <c r="AM31" s="3" t="str">
        <f t="shared" si="35"/>
        <v>'It's Not 'Baroque'' by Ken Greenhorn
Score: 23.7    Honorable Mention  
good matting, good perspective - leads you into the image, great mood, lighting done very well (photographer read the light properly - either intentionally lit or not)</v>
      </c>
    </row>
    <row r="32" spans="1:39" ht="45.75" customHeight="1">
      <c r="A32" s="30">
        <v>20</v>
      </c>
      <c r="B32" s="30" t="s">
        <v>22</v>
      </c>
      <c r="C32" s="71" t="s">
        <v>79</v>
      </c>
      <c r="D32" s="83" t="s">
        <v>57</v>
      </c>
      <c r="E32" s="31">
        <v>8</v>
      </c>
      <c r="F32" s="32">
        <v>9</v>
      </c>
      <c r="G32" s="32">
        <v>8</v>
      </c>
      <c r="H32" s="33">
        <f t="shared" si="19"/>
        <v>25</v>
      </c>
      <c r="I32" s="34">
        <v>8</v>
      </c>
      <c r="J32" s="36">
        <v>8</v>
      </c>
      <c r="K32" s="36">
        <v>8</v>
      </c>
      <c r="L32" s="33">
        <f t="shared" si="20"/>
        <v>24</v>
      </c>
      <c r="M32" s="31">
        <v>8</v>
      </c>
      <c r="N32" s="36">
        <v>9</v>
      </c>
      <c r="O32" s="36">
        <v>8</v>
      </c>
      <c r="P32" s="33">
        <f t="shared" si="21"/>
        <v>25</v>
      </c>
      <c r="Q32" s="37">
        <f t="shared" si="22"/>
        <v>24.666666666666668</v>
      </c>
      <c r="R32" s="77" t="str">
        <f>VLOOKUP(AC32,'Judging Data Entry - Print'!$AC$2:$AD$6,2,FALSE)</f>
        <v>HM</v>
      </c>
      <c r="S32" s="61" t="s">
        <v>198</v>
      </c>
      <c r="U32" s="4" t="b">
        <f t="shared" si="23"/>
        <v>0</v>
      </c>
      <c r="V32" s="4">
        <f t="shared" si="24"/>
        <v>0</v>
      </c>
      <c r="W32" s="4" t="b">
        <f t="shared" si="25"/>
        <v>1</v>
      </c>
      <c r="X32" s="4">
        <f t="shared" si="26"/>
        <v>1</v>
      </c>
      <c r="Y32" s="4" t="b">
        <f t="shared" si="27"/>
        <v>0</v>
      </c>
      <c r="Z32" s="4">
        <f t="shared" si="28"/>
        <v>0</v>
      </c>
      <c r="AA32" s="4" t="b">
        <f t="shared" si="29"/>
        <v>0</v>
      </c>
      <c r="AB32" s="4">
        <f t="shared" si="30"/>
        <v>0</v>
      </c>
      <c r="AC32" s="4">
        <f t="shared" si="31"/>
        <v>3</v>
      </c>
      <c r="AE32" s="38">
        <f t="shared" si="32"/>
        <v>24.666666666666668</v>
      </c>
      <c r="AG32" s="39" t="str">
        <f t="shared" si="33"/>
        <v>Score: 24.7/30    Honorable Mention</v>
      </c>
      <c r="AH32" s="39" t="str">
        <f t="shared" si="36"/>
        <v>Honorable Mention</v>
      </c>
      <c r="AI32" s="3" t="str">
        <f t="shared" si="34"/>
        <v>'Last Trip to Town' by Jannik Plaetner
Score: 24.7/30    Honorable Mention
Judges Comments: great framing with the windshield, good title, nice mood, image and tone, takes you back in time, another well planned image</v>
      </c>
      <c r="AK32" s="39" t="str">
        <f t="shared" si="37"/>
        <v>Score: 24.7    Honorable Mention</v>
      </c>
      <c r="AM32" s="3" t="str">
        <f t="shared" si="35"/>
        <v>'Last Trip to Town' by Jannik Plaetner
Score: 24.7    Honorable Mention  
great framing with the windshield, good title, nice mood, image and tone, takes you back in time, another well planned image</v>
      </c>
    </row>
    <row r="33" spans="1:39" ht="45.75" customHeight="1">
      <c r="A33" s="30">
        <v>21</v>
      </c>
      <c r="B33" s="30" t="s">
        <v>22</v>
      </c>
      <c r="C33" s="71" t="s">
        <v>80</v>
      </c>
      <c r="D33" s="83" t="s">
        <v>36</v>
      </c>
      <c r="E33" s="31">
        <v>7</v>
      </c>
      <c r="F33" s="32">
        <v>8</v>
      </c>
      <c r="G33" s="32">
        <v>4</v>
      </c>
      <c r="H33" s="33">
        <f t="shared" si="19"/>
        <v>19</v>
      </c>
      <c r="I33" s="34">
        <v>7</v>
      </c>
      <c r="J33" s="36">
        <v>8</v>
      </c>
      <c r="K33" s="36">
        <v>4</v>
      </c>
      <c r="L33" s="33">
        <f t="shared" si="20"/>
        <v>19</v>
      </c>
      <c r="M33" s="31">
        <v>7</v>
      </c>
      <c r="N33" s="36">
        <v>8</v>
      </c>
      <c r="O33" s="36">
        <v>4</v>
      </c>
      <c r="P33" s="33">
        <f t="shared" si="21"/>
        <v>19</v>
      </c>
      <c r="Q33" s="37">
        <f t="shared" si="22"/>
        <v>19</v>
      </c>
      <c r="R33" s="77" t="str">
        <f>VLOOKUP(AC33,'Judging Data Entry - Print'!$AC$2:$AD$6,2,FALSE)</f>
        <v> </v>
      </c>
      <c r="S33" s="61" t="s">
        <v>199</v>
      </c>
      <c r="U33" s="4" t="b">
        <f t="shared" si="23"/>
        <v>0</v>
      </c>
      <c r="V33" s="4">
        <f t="shared" si="24"/>
        <v>0</v>
      </c>
      <c r="W33" s="4" t="b">
        <f t="shared" si="25"/>
        <v>0</v>
      </c>
      <c r="X33" s="4">
        <f t="shared" si="26"/>
        <v>0</v>
      </c>
      <c r="Y33" s="4" t="b">
        <f t="shared" si="27"/>
        <v>0</v>
      </c>
      <c r="Z33" s="4">
        <f t="shared" si="28"/>
        <v>0</v>
      </c>
      <c r="AA33" s="4" t="b">
        <f t="shared" si="29"/>
        <v>0</v>
      </c>
      <c r="AB33" s="4">
        <f t="shared" si="30"/>
        <v>0</v>
      </c>
      <c r="AC33" s="4">
        <f t="shared" si="31"/>
        <v>0</v>
      </c>
      <c r="AE33" s="38">
        <f t="shared" si="32"/>
        <v>19</v>
      </c>
      <c r="AG33" s="39" t="str">
        <f t="shared" si="33"/>
        <v>Score: 19/30    </v>
      </c>
      <c r="AH33" s="39">
        <f t="shared" si="36"/>
      </c>
      <c r="AI33" s="3" t="str">
        <f t="shared" si="34"/>
        <v>'My Grandpa was a Cool Indian Motorcycle Man' by Wayne Corbett
Score: 19/30    
Judges Comments: is this a photo of a photo?, posing done well, nice facial expressions, image seems too small to have significant impact</v>
      </c>
      <c r="AK33" s="39" t="str">
        <f t="shared" si="37"/>
        <v>Score: 19    </v>
      </c>
      <c r="AM33" s="3" t="str">
        <f t="shared" si="35"/>
        <v>'My Grandpa was a Cool Indian Motorcycle Man' by Wayne Corbett
Score: 19      
is this a photo of a photo?, posing done well, nice facial expressions, image seems too small to have significant impact</v>
      </c>
    </row>
    <row r="34" spans="1:39" ht="45.75" customHeight="1">
      <c r="A34" s="30">
        <v>22</v>
      </c>
      <c r="B34" s="30" t="s">
        <v>22</v>
      </c>
      <c r="C34" s="71" t="s">
        <v>81</v>
      </c>
      <c r="D34" s="83" t="s">
        <v>34</v>
      </c>
      <c r="E34" s="31">
        <v>8</v>
      </c>
      <c r="F34" s="32">
        <v>8</v>
      </c>
      <c r="G34" s="32">
        <v>8.5</v>
      </c>
      <c r="H34" s="33">
        <f t="shared" si="19"/>
        <v>24.5</v>
      </c>
      <c r="I34" s="34">
        <v>8</v>
      </c>
      <c r="J34" s="36">
        <v>8</v>
      </c>
      <c r="K34" s="36">
        <v>8.5</v>
      </c>
      <c r="L34" s="33">
        <f t="shared" si="20"/>
        <v>24.5</v>
      </c>
      <c r="M34" s="31">
        <v>8</v>
      </c>
      <c r="N34" s="36">
        <v>10</v>
      </c>
      <c r="O34" s="36">
        <v>9</v>
      </c>
      <c r="P34" s="33">
        <f t="shared" si="21"/>
        <v>27</v>
      </c>
      <c r="Q34" s="37">
        <f t="shared" si="22"/>
        <v>25.333333333333332</v>
      </c>
      <c r="R34" s="77" t="str">
        <f>VLOOKUP(AC34,'Judging Data Entry - Print'!$AC$2:$AD$6,2,FALSE)</f>
        <v>HM</v>
      </c>
      <c r="S34" s="61" t="s">
        <v>200</v>
      </c>
      <c r="U34" s="4" t="b">
        <f t="shared" si="23"/>
        <v>0</v>
      </c>
      <c r="V34" s="4">
        <f t="shared" si="24"/>
        <v>0</v>
      </c>
      <c r="W34" s="4" t="b">
        <f t="shared" si="25"/>
        <v>1</v>
      </c>
      <c r="X34" s="4">
        <f t="shared" si="26"/>
        <v>1</v>
      </c>
      <c r="Y34" s="4" t="b">
        <f t="shared" si="27"/>
        <v>0</v>
      </c>
      <c r="Z34" s="4">
        <f t="shared" si="28"/>
        <v>0</v>
      </c>
      <c r="AA34" s="4" t="b">
        <f t="shared" si="29"/>
        <v>0</v>
      </c>
      <c r="AB34" s="4">
        <f t="shared" si="30"/>
        <v>0</v>
      </c>
      <c r="AC34" s="4">
        <f t="shared" si="31"/>
        <v>3</v>
      </c>
      <c r="AE34" s="38">
        <f t="shared" si="32"/>
        <v>25.333333333333332</v>
      </c>
      <c r="AG34" s="39" t="str">
        <f t="shared" si="33"/>
        <v>Score: 25.3/30    Honorable Mention</v>
      </c>
      <c r="AH34" s="39" t="str">
        <f t="shared" si="36"/>
        <v>Honorable Mention</v>
      </c>
      <c r="AI34" s="3" t="str">
        <f t="shared" si="34"/>
        <v>'No Looking Back' by Betty Calvert
Score: 25.3/30    Honorable Mention
Judges Comments: good combination of frame and image, good rich tonal range, very nice composition and subject matter, good find and a great title to match</v>
      </c>
      <c r="AK34" s="39" t="str">
        <f t="shared" si="37"/>
        <v>Score: 25.3    Honorable Mention</v>
      </c>
      <c r="AM34" s="3" t="str">
        <f t="shared" si="35"/>
        <v>'No Looking Back' by Betty Calvert
Score: 25.3    Honorable Mention  
good combination of frame and image, good rich tonal range, very nice composition and subject matter, good find and a great title to match</v>
      </c>
    </row>
    <row r="35" spans="1:39" ht="45.75" customHeight="1">
      <c r="A35" s="30">
        <v>23</v>
      </c>
      <c r="B35" s="30" t="s">
        <v>22</v>
      </c>
      <c r="C35" s="71" t="s">
        <v>82</v>
      </c>
      <c r="D35" s="83" t="s">
        <v>39</v>
      </c>
      <c r="E35" s="31">
        <v>7</v>
      </c>
      <c r="F35" s="32">
        <v>8</v>
      </c>
      <c r="G35" s="32">
        <v>7</v>
      </c>
      <c r="H35" s="33">
        <f t="shared" si="19"/>
        <v>22</v>
      </c>
      <c r="I35" s="34">
        <v>7</v>
      </c>
      <c r="J35" s="36">
        <v>8</v>
      </c>
      <c r="K35" s="36">
        <v>7.5</v>
      </c>
      <c r="L35" s="33">
        <f t="shared" si="20"/>
        <v>22.5</v>
      </c>
      <c r="M35" s="31">
        <v>8</v>
      </c>
      <c r="N35" s="36">
        <v>8</v>
      </c>
      <c r="O35" s="36">
        <v>7</v>
      </c>
      <c r="P35" s="33">
        <f t="shared" si="21"/>
        <v>23</v>
      </c>
      <c r="Q35" s="37">
        <f t="shared" si="22"/>
        <v>22.5</v>
      </c>
      <c r="R35" s="77" t="str">
        <f>VLOOKUP(AC35,'Judging Data Entry - Print'!$AC$2:$AD$6,2,FALSE)</f>
        <v>HM</v>
      </c>
      <c r="S35" s="61" t="s">
        <v>201</v>
      </c>
      <c r="U35" s="4" t="b">
        <f t="shared" si="23"/>
        <v>0</v>
      </c>
      <c r="V35" s="4">
        <f t="shared" si="24"/>
        <v>0</v>
      </c>
      <c r="W35" s="4" t="b">
        <f t="shared" si="25"/>
        <v>1</v>
      </c>
      <c r="X35" s="4">
        <f t="shared" si="26"/>
        <v>1</v>
      </c>
      <c r="Y35" s="4" t="b">
        <f t="shared" si="27"/>
        <v>0</v>
      </c>
      <c r="Z35" s="4">
        <f t="shared" si="28"/>
        <v>0</v>
      </c>
      <c r="AA35" s="4" t="b">
        <f t="shared" si="29"/>
        <v>0</v>
      </c>
      <c r="AB35" s="4">
        <f t="shared" si="30"/>
        <v>0</v>
      </c>
      <c r="AC35" s="4">
        <f t="shared" si="31"/>
        <v>3</v>
      </c>
      <c r="AE35" s="38">
        <f t="shared" si="32"/>
        <v>22.5</v>
      </c>
      <c r="AG35" s="39" t="str">
        <f t="shared" si="33"/>
        <v>Score: 22.5/30    Honorable Mention</v>
      </c>
      <c r="AH35" s="39" t="str">
        <f t="shared" si="36"/>
        <v>Honorable Mention</v>
      </c>
      <c r="AI35" s="3" t="str">
        <f t="shared" si="34"/>
        <v>'Smitty' by Gayvin Franson
Score: 22.5/30    Honorable Mention
Judges Comments: good lighting on the main subject - your eyes are drawn directly to him, subject has a sense of motion in his work, perhaps crop a little tighter in the sides or move more to the right</v>
      </c>
      <c r="AK35" s="39" t="str">
        <f t="shared" si="37"/>
        <v>Score: 22.5    Honorable Mention</v>
      </c>
      <c r="AM35" s="3" t="str">
        <f t="shared" si="35"/>
        <v>'Smitty' by Gayvin Franson
Score: 22.5    Honorable Mention  
good lighting on the main subject - your eyes are drawn directly to him, subject has a sense of motion in his work, perhaps crop a little tighter in the sides or move more to the right</v>
      </c>
    </row>
    <row r="36" spans="1:39" ht="45.75" customHeight="1">
      <c r="A36" s="30">
        <v>24</v>
      </c>
      <c r="B36" s="30" t="s">
        <v>22</v>
      </c>
      <c r="C36" s="71" t="s">
        <v>83</v>
      </c>
      <c r="D36" s="83" t="s">
        <v>65</v>
      </c>
      <c r="E36" s="31">
        <v>6</v>
      </c>
      <c r="F36" s="32">
        <v>8</v>
      </c>
      <c r="G36" s="32">
        <v>7.5</v>
      </c>
      <c r="H36" s="33">
        <f t="shared" si="19"/>
        <v>21.5</v>
      </c>
      <c r="I36" s="34">
        <v>6</v>
      </c>
      <c r="J36" s="36">
        <v>8</v>
      </c>
      <c r="K36" s="36">
        <v>7.5</v>
      </c>
      <c r="L36" s="33">
        <f t="shared" si="20"/>
        <v>21.5</v>
      </c>
      <c r="M36" s="31">
        <v>6</v>
      </c>
      <c r="N36" s="36">
        <v>8</v>
      </c>
      <c r="O36" s="36">
        <v>7.5</v>
      </c>
      <c r="P36" s="33">
        <f t="shared" si="21"/>
        <v>21.5</v>
      </c>
      <c r="Q36" s="37">
        <f t="shared" si="22"/>
        <v>21.5</v>
      </c>
      <c r="R36" s="77" t="str">
        <f>VLOOKUP(AC36,'Judging Data Entry - Print'!$AC$2:$AD$6,2,FALSE)</f>
        <v> </v>
      </c>
      <c r="S36" s="61" t="s">
        <v>202</v>
      </c>
      <c r="U36" s="4" t="b">
        <f t="shared" si="23"/>
        <v>0</v>
      </c>
      <c r="V36" s="4">
        <f t="shared" si="24"/>
        <v>0</v>
      </c>
      <c r="W36" s="4" t="b">
        <f t="shared" si="25"/>
        <v>0</v>
      </c>
      <c r="X36" s="4">
        <f t="shared" si="26"/>
        <v>0</v>
      </c>
      <c r="Y36" s="4" t="b">
        <f t="shared" si="27"/>
        <v>0</v>
      </c>
      <c r="Z36" s="4">
        <f t="shared" si="28"/>
        <v>0</v>
      </c>
      <c r="AA36" s="4" t="b">
        <f t="shared" si="29"/>
        <v>0</v>
      </c>
      <c r="AB36" s="4">
        <f t="shared" si="30"/>
        <v>0</v>
      </c>
      <c r="AC36" s="4">
        <f t="shared" si="31"/>
        <v>0</v>
      </c>
      <c r="AE36" s="38">
        <f t="shared" si="32"/>
        <v>21.5</v>
      </c>
      <c r="AG36" s="39" t="str">
        <f t="shared" si="33"/>
        <v>Score: 21.5/30    </v>
      </c>
      <c r="AH36" s="39">
        <f t="shared" si="36"/>
      </c>
      <c r="AI36" s="3" t="str">
        <f t="shared" si="34"/>
        <v>'Tension' by Lorilee Guenter
Score: 21.5/30    
Judges Comments: very interesting subject, nice crop, interesting effect with the tonal range, good choice</v>
      </c>
      <c r="AK36" s="39" t="str">
        <f t="shared" si="37"/>
        <v>Score: 21.5    </v>
      </c>
      <c r="AM36" s="3" t="str">
        <f t="shared" si="35"/>
        <v>'Tension' by Lorilee Guenter
Score: 21.5      
very interesting subject, nice crop, interesting effect with the tonal range, good choice</v>
      </c>
    </row>
    <row r="37" spans="1:39" ht="45.75" customHeight="1">
      <c r="A37" s="30">
        <v>25</v>
      </c>
      <c r="B37" s="30" t="s">
        <v>22</v>
      </c>
      <c r="C37" s="71" t="s">
        <v>84</v>
      </c>
      <c r="D37" s="83" t="s">
        <v>46</v>
      </c>
      <c r="E37" s="31">
        <v>7</v>
      </c>
      <c r="F37" s="32">
        <v>8</v>
      </c>
      <c r="G37" s="32">
        <v>7</v>
      </c>
      <c r="H37" s="33">
        <f t="shared" si="19"/>
        <v>22</v>
      </c>
      <c r="I37" s="34">
        <v>7</v>
      </c>
      <c r="J37" s="36">
        <v>8</v>
      </c>
      <c r="K37" s="36">
        <v>7.5</v>
      </c>
      <c r="L37" s="33">
        <f t="shared" si="20"/>
        <v>22.5</v>
      </c>
      <c r="M37" s="31">
        <v>7</v>
      </c>
      <c r="N37" s="36">
        <v>8</v>
      </c>
      <c r="O37" s="36">
        <v>7.5</v>
      </c>
      <c r="P37" s="33">
        <f t="shared" si="21"/>
        <v>22.5</v>
      </c>
      <c r="Q37" s="37">
        <f t="shared" si="22"/>
        <v>22.333333333333332</v>
      </c>
      <c r="R37" s="77" t="str">
        <f>VLOOKUP(AC37,'Judging Data Entry - Print'!$AC$2:$AD$6,2,FALSE)</f>
        <v>HM</v>
      </c>
      <c r="S37" s="61" t="s">
        <v>279</v>
      </c>
      <c r="U37" s="4" t="b">
        <f t="shared" si="23"/>
        <v>0</v>
      </c>
      <c r="V37" s="4">
        <f t="shared" si="24"/>
        <v>0</v>
      </c>
      <c r="W37" s="4" t="b">
        <f t="shared" si="25"/>
        <v>1</v>
      </c>
      <c r="X37" s="4">
        <f t="shared" si="26"/>
        <v>1</v>
      </c>
      <c r="Y37" s="4" t="b">
        <f t="shared" si="27"/>
        <v>0</v>
      </c>
      <c r="Z37" s="4">
        <f t="shared" si="28"/>
        <v>0</v>
      </c>
      <c r="AA37" s="4" t="b">
        <f t="shared" si="29"/>
        <v>0</v>
      </c>
      <c r="AB37" s="4">
        <f t="shared" si="30"/>
        <v>0</v>
      </c>
      <c r="AC37" s="4">
        <f t="shared" si="31"/>
        <v>3</v>
      </c>
      <c r="AE37" s="38">
        <f t="shared" si="32"/>
        <v>22.333333333333332</v>
      </c>
      <c r="AG37" s="39" t="str">
        <f t="shared" si="33"/>
        <v>Score: 22.3/30    Honorable Mention</v>
      </c>
      <c r="AH37" s="39" t="str">
        <f t="shared" si="36"/>
        <v>Honorable Mention</v>
      </c>
      <c r="AI37" s="3" t="str">
        <f t="shared" si="34"/>
        <v>'Ukranian Style Barn' by Dale Read
Score: 22.3/30    Honorable Mention
Judges Comments: would have loved a closer shot showing some architectural detail (in the Ukrainian style), nice tonal range, nice composition</v>
      </c>
      <c r="AK37" s="39" t="str">
        <f t="shared" si="37"/>
        <v>Score: 22.3    Honorable Mention</v>
      </c>
      <c r="AM37" s="3" t="str">
        <f t="shared" si="35"/>
        <v>'Ukranian Style Barn' by Dale Read
Score: 22.3    Honorable Mention  
would have loved a closer shot showing some architectural detail (in the Ukrainian style), nice tonal range, nice composition</v>
      </c>
    </row>
    <row r="38" spans="1:39" ht="45.75" customHeight="1">
      <c r="A38" s="30">
        <v>26</v>
      </c>
      <c r="B38" s="30" t="s">
        <v>22</v>
      </c>
      <c r="C38" s="71" t="s">
        <v>85</v>
      </c>
      <c r="D38" s="83" t="s">
        <v>49</v>
      </c>
      <c r="E38" s="31">
        <v>8</v>
      </c>
      <c r="F38" s="32">
        <v>8</v>
      </c>
      <c r="G38" s="32">
        <v>7.5</v>
      </c>
      <c r="H38" s="33">
        <f t="shared" si="19"/>
        <v>23.5</v>
      </c>
      <c r="I38" s="34">
        <v>8</v>
      </c>
      <c r="J38" s="36">
        <v>8</v>
      </c>
      <c r="K38" s="36">
        <v>7.5</v>
      </c>
      <c r="L38" s="33">
        <f t="shared" si="20"/>
        <v>23.5</v>
      </c>
      <c r="M38" s="31">
        <v>7</v>
      </c>
      <c r="N38" s="36">
        <v>8</v>
      </c>
      <c r="O38" s="36">
        <v>7.5</v>
      </c>
      <c r="P38" s="33">
        <f t="shared" si="21"/>
        <v>22.5</v>
      </c>
      <c r="Q38" s="37">
        <f t="shared" si="22"/>
        <v>23.166666666666668</v>
      </c>
      <c r="R38" s="77" t="str">
        <f>VLOOKUP(AC38,'Judging Data Entry - Print'!$AC$2:$AD$6,2,FALSE)</f>
        <v>HM</v>
      </c>
      <c r="S38" s="61" t="s">
        <v>203</v>
      </c>
      <c r="U38" s="4" t="b">
        <f t="shared" si="23"/>
        <v>0</v>
      </c>
      <c r="V38" s="4">
        <f t="shared" si="24"/>
        <v>0</v>
      </c>
      <c r="W38" s="4" t="b">
        <f t="shared" si="25"/>
        <v>1</v>
      </c>
      <c r="X38" s="4">
        <f t="shared" si="26"/>
        <v>1</v>
      </c>
      <c r="Y38" s="4" t="b">
        <f t="shared" si="27"/>
        <v>0</v>
      </c>
      <c r="Z38" s="4">
        <f t="shared" si="28"/>
        <v>0</v>
      </c>
      <c r="AA38" s="4" t="b">
        <f t="shared" si="29"/>
        <v>0</v>
      </c>
      <c r="AB38" s="4">
        <f t="shared" si="30"/>
        <v>0</v>
      </c>
      <c r="AC38" s="4">
        <f t="shared" si="31"/>
        <v>3</v>
      </c>
      <c r="AE38" s="38">
        <f t="shared" si="32"/>
        <v>23.166666666666668</v>
      </c>
      <c r="AG38" s="39" t="str">
        <f t="shared" si="33"/>
        <v>Score: 23.2/30    Honorable Mention</v>
      </c>
      <c r="AH38" s="39" t="str">
        <f t="shared" si="36"/>
        <v>Honorable Mention</v>
      </c>
      <c r="AI38" s="3" t="str">
        <f t="shared" si="34"/>
        <v>'Vanishing Icon' by Gordon Sukut
Score: 23.2/30    Honorable Mention
Judges Comments: keeping the post in the image adds to the overall authentication of the subject, good tonal range and mat choice, power pole adds scale to the building as well</v>
      </c>
      <c r="AK38" s="39" t="str">
        <f t="shared" si="37"/>
        <v>Score: 23.2    Honorable Mention</v>
      </c>
      <c r="AM38" s="3" t="str">
        <f t="shared" si="35"/>
        <v>'Vanishing Icon' by Gordon Sukut
Score: 23.2    Honorable Mention  
keeping the post in the image adds to the overall authentication of the subject, good tonal range and mat choice, power pole adds scale to the building as well</v>
      </c>
    </row>
    <row r="39" spans="1:39" s="99" customFormat="1" ht="45.75" customHeight="1">
      <c r="A39" s="88">
        <v>14</v>
      </c>
      <c r="B39" s="88" t="s">
        <v>22</v>
      </c>
      <c r="C39" s="89" t="s">
        <v>73</v>
      </c>
      <c r="D39" s="90" t="s">
        <v>38</v>
      </c>
      <c r="E39" s="91">
        <v>8</v>
      </c>
      <c r="F39" s="92">
        <v>9</v>
      </c>
      <c r="G39" s="92">
        <v>9</v>
      </c>
      <c r="H39" s="93">
        <f>E39+F39+G39</f>
        <v>26</v>
      </c>
      <c r="I39" s="94">
        <v>7</v>
      </c>
      <c r="J39" s="95">
        <v>9</v>
      </c>
      <c r="K39" s="95">
        <v>9.5</v>
      </c>
      <c r="L39" s="93">
        <f>I39+J39+K39</f>
        <v>25.5</v>
      </c>
      <c r="M39" s="91">
        <v>8</v>
      </c>
      <c r="N39" s="95">
        <v>10</v>
      </c>
      <c r="O39" s="95">
        <v>9</v>
      </c>
      <c r="P39" s="93">
        <f>M39+N39+O39</f>
        <v>27</v>
      </c>
      <c r="Q39" s="96">
        <f>(H39+L39+P39)/3</f>
        <v>26.166666666666668</v>
      </c>
      <c r="R39" s="97" t="str">
        <f>VLOOKUP(AC39,'Judging Data Entry - Print'!$AC$2:$AD$6,2,FALSE)</f>
        <v>PM</v>
      </c>
      <c r="S39" s="98" t="s">
        <v>278</v>
      </c>
      <c r="U39" s="100" t="b">
        <f t="shared" si="23"/>
        <v>0</v>
      </c>
      <c r="V39" s="100">
        <f>IF(U39=TRUE,1,0)</f>
        <v>0</v>
      </c>
      <c r="W39" s="100" t="b">
        <f>AND($U$25=0,Q39&gt;21.99)</f>
        <v>1</v>
      </c>
      <c r="X39" s="100">
        <f>IF(W39=TRUE,1,0)</f>
        <v>1</v>
      </c>
      <c r="Y39" s="100" t="b">
        <f t="shared" si="27"/>
        <v>1</v>
      </c>
      <c r="Z39" s="100">
        <f>IF(Y39=TRUE,2,0)</f>
        <v>2</v>
      </c>
      <c r="AA39" s="100" t="b">
        <f t="shared" si="29"/>
        <v>1</v>
      </c>
      <c r="AB39" s="100">
        <f>IF(AA39=TRUE,1,0)</f>
        <v>1</v>
      </c>
      <c r="AC39" s="100">
        <f>U39+(W39*2)+X39+Y39+Z39</f>
        <v>6</v>
      </c>
      <c r="AD39" s="100"/>
      <c r="AE39" s="101">
        <f>Q39</f>
        <v>26.166666666666668</v>
      </c>
      <c r="AG39" s="102" t="str">
        <f>CONCATENATE("Score: ",ROUND(Q39,1),"/30","    ",AH39)</f>
        <v>Score: 26.2/30    Print of the Month</v>
      </c>
      <c r="AH39" s="102" t="str">
        <f>IF(R39="HM","Honorable Mention",IF(R39="PM","Print of the Month",""))</f>
        <v>Print of the Month</v>
      </c>
      <c r="AI39" s="99" t="str">
        <f>CONCATENATE("'",C39,"'"," by ",D39,CHAR(10),AG39,CHAR(10),CHAR(10),"Judges Comments: ",S39)</f>
        <v>'Anytime is Picture Time' by Penny Dyck
Score: 26.2/30    Print of the Month
Judges Comments: WOW!!, a very well thought out art piece, very technically well done, good balance and dead on composition, and a fantastic mat to boot, did I mention WOW!?</v>
      </c>
      <c r="AK39" s="102" t="str">
        <f>CONCATENATE("Score: ",ROUND(Q39,1),"    ",AH39)</f>
        <v>Score: 26.2    Print of the Month</v>
      </c>
      <c r="AM39" s="99" t="str">
        <f>CONCATENATE("'",C39,"'"," by ",D39,CHAR(10),AK39,"  ",AL39,CHAR(10),S39)</f>
        <v>'Anytime is Picture Time' by Penny Dyck
Score: 26.2    Print of the Month  
WOW!!, a very well thought out art piece, very technically well done, good balance and dead on composition, and a fantastic mat to boot, did I mention WOW!?</v>
      </c>
    </row>
    <row r="40" spans="1:20" ht="8.25" customHeight="1">
      <c r="A40" s="40"/>
      <c r="B40" s="40"/>
      <c r="C40" s="62"/>
      <c r="D40" s="84"/>
      <c r="E40" s="40"/>
      <c r="F40" s="40"/>
      <c r="G40" s="40"/>
      <c r="H40" s="41"/>
      <c r="I40" s="40"/>
      <c r="J40" s="42"/>
      <c r="K40" s="42"/>
      <c r="L40" s="41"/>
      <c r="M40" s="40"/>
      <c r="N40" s="42"/>
      <c r="O40" s="42"/>
      <c r="P40" s="41"/>
      <c r="Q40" s="41"/>
      <c r="R40" s="47"/>
      <c r="S40" s="62"/>
      <c r="T40" s="119" t="str">
        <f>IF(AA41=TRUE,"TIE"," ")</f>
        <v> </v>
      </c>
    </row>
    <row r="41" spans="1:28" ht="30.75" customHeight="1">
      <c r="A41" s="2">
        <v>26</v>
      </c>
      <c r="B41" s="2"/>
      <c r="C41" s="68" t="s">
        <v>25</v>
      </c>
      <c r="D41" s="82" t="s">
        <v>21</v>
      </c>
      <c r="E41" s="1">
        <f>MAX(A43:A52)-E24-E9</f>
        <v>11</v>
      </c>
      <c r="F41" s="1"/>
      <c r="G41" s="1"/>
      <c r="H41" s="39"/>
      <c r="L41" s="39"/>
      <c r="P41" s="39"/>
      <c r="Q41" s="39"/>
      <c r="R41" s="27"/>
      <c r="T41" s="119"/>
      <c r="U41" s="43" t="str">
        <f>IF(MAX(Q26:Q40)&lt;22,MAX(Q26:Q40)," ")</f>
        <v> </v>
      </c>
      <c r="V41" s="43"/>
      <c r="Y41" s="43">
        <f>IF(U41&gt;21.99,MAX(Q26:Q40)," ")</f>
        <v>26.166666666666668</v>
      </c>
      <c r="AA41" s="28" t="b">
        <f>OR(AA42&gt;1,U42&gt;1)</f>
        <v>0</v>
      </c>
      <c r="AB41" s="28"/>
    </row>
    <row r="42" spans="1:30" s="49" customFormat="1" ht="6" customHeight="1">
      <c r="A42" s="44"/>
      <c r="B42" s="44"/>
      <c r="C42" s="64"/>
      <c r="D42" s="86"/>
      <c r="E42" s="44"/>
      <c r="F42" s="44"/>
      <c r="G42" s="44"/>
      <c r="H42" s="45"/>
      <c r="I42" s="44"/>
      <c r="J42" s="44"/>
      <c r="K42" s="44"/>
      <c r="L42" s="45"/>
      <c r="M42" s="44"/>
      <c r="N42" s="44"/>
      <c r="O42" s="44"/>
      <c r="P42" s="45"/>
      <c r="Q42" s="45"/>
      <c r="R42" s="48"/>
      <c r="S42" s="64"/>
      <c r="T42" s="119"/>
      <c r="U42" s="4">
        <f>SUM(V43:V54)</f>
        <v>0</v>
      </c>
      <c r="V42" s="4"/>
      <c r="W42" s="4"/>
      <c r="X42" s="4"/>
      <c r="Y42" s="4"/>
      <c r="Z42" s="4"/>
      <c r="AA42" s="4">
        <f>SUM(AB43:AB54)</f>
        <v>1</v>
      </c>
      <c r="AB42" s="4"/>
      <c r="AC42" s="4"/>
      <c r="AD42" s="4"/>
    </row>
    <row r="43" spans="1:39" ht="45.75" customHeight="1">
      <c r="A43" s="30">
        <v>27</v>
      </c>
      <c r="B43" s="30" t="s">
        <v>23</v>
      </c>
      <c r="C43" s="71" t="s">
        <v>86</v>
      </c>
      <c r="D43" s="83" t="s">
        <v>40</v>
      </c>
      <c r="E43" s="50">
        <v>7</v>
      </c>
      <c r="F43" s="51">
        <v>9</v>
      </c>
      <c r="G43" s="51">
        <v>8</v>
      </c>
      <c r="H43" s="52">
        <f aca="true" t="shared" si="38" ref="H43:H52">E43+F43+G43</f>
        <v>24</v>
      </c>
      <c r="I43" s="53">
        <v>8</v>
      </c>
      <c r="J43" s="54">
        <v>8</v>
      </c>
      <c r="K43" s="54">
        <v>8</v>
      </c>
      <c r="L43" s="55">
        <f aca="true" t="shared" si="39" ref="L43:L52">I43+J43+K43</f>
        <v>24</v>
      </c>
      <c r="M43" s="50">
        <v>7</v>
      </c>
      <c r="N43" s="54">
        <v>9</v>
      </c>
      <c r="O43" s="54">
        <v>7.5</v>
      </c>
      <c r="P43" s="52">
        <f aca="true" t="shared" si="40" ref="P43:P52">M43+N43+O43</f>
        <v>23.5</v>
      </c>
      <c r="Q43" s="37">
        <f aca="true" t="shared" si="41" ref="Q43:Q52">(H43+L43+P43)/3</f>
        <v>23.833333333333332</v>
      </c>
      <c r="R43" s="77" t="str">
        <f>VLOOKUP(AC43,'Judging Data Entry - Print'!$AC$2:$AD$6,2,FALSE)</f>
        <v>HM</v>
      </c>
      <c r="S43" s="65" t="s">
        <v>204</v>
      </c>
      <c r="U43" s="4" t="b">
        <f aca="true" t="shared" si="42" ref="U43:U53">AND($U$55&lt;22,Q43=$U$55)</f>
        <v>0</v>
      </c>
      <c r="V43" s="4">
        <f aca="true" t="shared" si="43" ref="V43:V52">IF(U43=TRUE,1,0)</f>
        <v>0</v>
      </c>
      <c r="W43" s="4" t="b">
        <f aca="true" t="shared" si="44" ref="W43:W52">AND($U$42=0,Q43&gt;21.99)</f>
        <v>1</v>
      </c>
      <c r="X43" s="4">
        <f aca="true" t="shared" si="45" ref="X43:X52">IF(W43=TRUE,1,0)</f>
        <v>1</v>
      </c>
      <c r="Y43" s="4" t="b">
        <f aca="true" t="shared" si="46" ref="Y43:Y53">AND($U$42=0,Q43=$Y$55)</f>
        <v>0</v>
      </c>
      <c r="Z43" s="4">
        <f aca="true" t="shared" si="47" ref="Z43:Z52">IF(Y43=TRUE,2,0)</f>
        <v>0</v>
      </c>
      <c r="AA43" s="4" t="b">
        <f aca="true" t="shared" si="48" ref="AA43:AA53">AND(AC43=MAX($AC$43:$AC$54))</f>
        <v>0</v>
      </c>
      <c r="AB43" s="4">
        <f aca="true" t="shared" si="49" ref="AB43:AB52">IF(AA43=TRUE,1,0)</f>
        <v>0</v>
      </c>
      <c r="AC43" s="4">
        <f aca="true" t="shared" si="50" ref="AC43:AC52">U43+(W43*2)+X43+Y43+Z43</f>
        <v>3</v>
      </c>
      <c r="AE43" s="38">
        <f aca="true" t="shared" si="51" ref="AE43:AE52">Q43</f>
        <v>23.833333333333332</v>
      </c>
      <c r="AG43" s="39" t="str">
        <f>CONCATENATE("Score: ",ROUND(Q43,1),"/30","    ",AH43)</f>
        <v>Score: 23.8/30    Honorable Mention</v>
      </c>
      <c r="AH43" s="39" t="str">
        <f>IF(R43="HM","Honorable Mention",IF(R43="PM","Print of the Month",""))</f>
        <v>Honorable Mention</v>
      </c>
      <c r="AI43" s="3" t="str">
        <f>CONCATENATE("'",C43,"'"," by ",D43,CHAR(10),AG43,CHAR(10),CHAR(10),"Judges Comments: ",S43)</f>
        <v>'A Good Mystery' by Ken Greenhorn
Score: 23.8/30    Honorable Mention
Judges Comments: love the toned down colors, great pose, title and expression do not match (maybe a romance-style book would help), dark baseboard draws your eyes away from the subject</v>
      </c>
      <c r="AK43" s="39" t="str">
        <f>CONCATENATE("Score: ",ROUND(Q43,1),"    ",AH43)</f>
        <v>Score: 23.8    Honorable Mention</v>
      </c>
      <c r="AM43" s="3" t="str">
        <f aca="true" t="shared" si="52" ref="AM43:AM52">CONCATENATE("'",C43,"'"," by ",D43,CHAR(10),AK43,"  ",AL43,CHAR(10),S43)</f>
        <v>'A Good Mystery' by Ken Greenhorn
Score: 23.8    Honorable Mention  
love the toned down colors, great pose, title and expression do not match (maybe a romance-style book would help), dark baseboard draws your eyes away from the subject</v>
      </c>
    </row>
    <row r="44" spans="1:39" ht="45.75" customHeight="1">
      <c r="A44" s="30">
        <v>28</v>
      </c>
      <c r="B44" s="30" t="s">
        <v>23</v>
      </c>
      <c r="C44" s="71" t="s">
        <v>87</v>
      </c>
      <c r="D44" s="83" t="s">
        <v>34</v>
      </c>
      <c r="E44" s="50">
        <v>7</v>
      </c>
      <c r="F44" s="51">
        <v>8</v>
      </c>
      <c r="G44" s="51">
        <v>8</v>
      </c>
      <c r="H44" s="52">
        <f t="shared" si="38"/>
        <v>23</v>
      </c>
      <c r="I44" s="53">
        <v>7</v>
      </c>
      <c r="J44" s="54">
        <v>8</v>
      </c>
      <c r="K44" s="54">
        <v>8</v>
      </c>
      <c r="L44" s="55">
        <f t="shared" si="39"/>
        <v>23</v>
      </c>
      <c r="M44" s="50">
        <v>7</v>
      </c>
      <c r="N44" s="54">
        <v>9</v>
      </c>
      <c r="O44" s="54">
        <v>7.5</v>
      </c>
      <c r="P44" s="52">
        <f t="shared" si="40"/>
        <v>23.5</v>
      </c>
      <c r="Q44" s="37">
        <f t="shared" si="41"/>
        <v>23.166666666666668</v>
      </c>
      <c r="R44" s="77" t="str">
        <f>VLOOKUP(AC44,'Judging Data Entry - Print'!$AC$2:$AD$6,2,FALSE)</f>
        <v>HM</v>
      </c>
      <c r="S44" s="66" t="s">
        <v>205</v>
      </c>
      <c r="U44" s="4" t="b">
        <f t="shared" si="42"/>
        <v>0</v>
      </c>
      <c r="V44" s="4">
        <f t="shared" si="43"/>
        <v>0</v>
      </c>
      <c r="W44" s="4" t="b">
        <f t="shared" si="44"/>
        <v>1</v>
      </c>
      <c r="X44" s="4">
        <f t="shared" si="45"/>
        <v>1</v>
      </c>
      <c r="Y44" s="4" t="b">
        <f t="shared" si="46"/>
        <v>0</v>
      </c>
      <c r="Z44" s="4">
        <f t="shared" si="47"/>
        <v>0</v>
      </c>
      <c r="AA44" s="4" t="b">
        <f t="shared" si="48"/>
        <v>0</v>
      </c>
      <c r="AB44" s="4">
        <f t="shared" si="49"/>
        <v>0</v>
      </c>
      <c r="AC44" s="4">
        <f t="shared" si="50"/>
        <v>3</v>
      </c>
      <c r="AE44" s="38">
        <f t="shared" si="51"/>
        <v>23.166666666666668</v>
      </c>
      <c r="AG44" s="39" t="str">
        <f aca="true" t="shared" si="53" ref="AG44:AG52">CONCATENATE("Score: ",ROUND(Q44,1),"/30","    ",AH44)</f>
        <v>Score: 23.2/30    Honorable Mention</v>
      </c>
      <c r="AH44" s="39" t="str">
        <f aca="true" t="shared" si="54" ref="AH44:AH52">IF(R44="HM","Honorable Mention",IF(R44="PM","Print of the Month",""))</f>
        <v>Honorable Mention</v>
      </c>
      <c r="AI44" s="3" t="str">
        <f aca="true" t="shared" si="55" ref="AI44:AI52">CONCATENATE("'",C44,"'"," by ",D44,CHAR(10),AG44,CHAR(10),CHAR(10),"Judges Comments: ",S44)</f>
        <v>'Fading Away' by Betty Calvert
Score: 23.2/30    Honorable Mention
Judges Comments: choice of mat well done, good perspective, nice time-of-year shot</v>
      </c>
      <c r="AK44" s="39" t="str">
        <f aca="true" t="shared" si="56" ref="AK44:AK52">CONCATENATE("Score: ",ROUND(Q44,1),"    ",AH44)</f>
        <v>Score: 23.2    Honorable Mention</v>
      </c>
      <c r="AM44" s="3" t="str">
        <f t="shared" si="52"/>
        <v>'Fading Away' by Betty Calvert
Score: 23.2    Honorable Mention  
choice of mat well done, good perspective, nice time-of-year shot</v>
      </c>
    </row>
    <row r="45" spans="1:39" ht="45.75" customHeight="1">
      <c r="A45" s="30">
        <v>29</v>
      </c>
      <c r="B45" s="30" t="s">
        <v>23</v>
      </c>
      <c r="C45" s="71" t="s">
        <v>88</v>
      </c>
      <c r="D45" s="83" t="s">
        <v>38</v>
      </c>
      <c r="E45" s="50">
        <v>7</v>
      </c>
      <c r="F45" s="51">
        <v>8</v>
      </c>
      <c r="G45" s="51">
        <v>7.5</v>
      </c>
      <c r="H45" s="52">
        <f t="shared" si="38"/>
        <v>22.5</v>
      </c>
      <c r="I45" s="53">
        <v>8</v>
      </c>
      <c r="J45" s="54">
        <v>8</v>
      </c>
      <c r="K45" s="54">
        <v>7.5</v>
      </c>
      <c r="L45" s="55">
        <f t="shared" si="39"/>
        <v>23.5</v>
      </c>
      <c r="M45" s="50">
        <v>8</v>
      </c>
      <c r="N45" s="54">
        <v>9</v>
      </c>
      <c r="O45" s="54">
        <v>7.5</v>
      </c>
      <c r="P45" s="52">
        <f t="shared" si="40"/>
        <v>24.5</v>
      </c>
      <c r="Q45" s="37">
        <f t="shared" si="41"/>
        <v>23.5</v>
      </c>
      <c r="R45" s="77" t="str">
        <f>VLOOKUP(AC45,'Judging Data Entry - Print'!$AC$2:$AD$6,2,FALSE)</f>
        <v>HM</v>
      </c>
      <c r="S45" s="66" t="s">
        <v>206</v>
      </c>
      <c r="U45" s="4" t="b">
        <f t="shared" si="42"/>
        <v>0</v>
      </c>
      <c r="V45" s="4">
        <f t="shared" si="43"/>
        <v>0</v>
      </c>
      <c r="W45" s="4" t="b">
        <f t="shared" si="44"/>
        <v>1</v>
      </c>
      <c r="X45" s="4">
        <f t="shared" si="45"/>
        <v>1</v>
      </c>
      <c r="Y45" s="4" t="b">
        <f t="shared" si="46"/>
        <v>0</v>
      </c>
      <c r="Z45" s="4">
        <f t="shared" si="47"/>
        <v>0</v>
      </c>
      <c r="AA45" s="4" t="b">
        <f t="shared" si="48"/>
        <v>0</v>
      </c>
      <c r="AB45" s="4">
        <f t="shared" si="49"/>
        <v>0</v>
      </c>
      <c r="AC45" s="4">
        <f t="shared" si="50"/>
        <v>3</v>
      </c>
      <c r="AE45" s="38">
        <f t="shared" si="51"/>
        <v>23.5</v>
      </c>
      <c r="AG45" s="39" t="str">
        <f t="shared" si="53"/>
        <v>Score: 23.5/30    Honorable Mention</v>
      </c>
      <c r="AH45" s="39" t="str">
        <f t="shared" si="54"/>
        <v>Honorable Mention</v>
      </c>
      <c r="AI45" s="3" t="str">
        <f t="shared" si="55"/>
        <v>'Fighting for the Czar' by Penny Dyck
Score: 23.5/30    Honorable Mention
Judges Comments: box adds to the overall image, nice presentation, lines in the background help to shape the image, size choice well done</v>
      </c>
      <c r="AK45" s="39" t="str">
        <f t="shared" si="56"/>
        <v>Score: 23.5    Honorable Mention</v>
      </c>
      <c r="AM45" s="3" t="str">
        <f t="shared" si="52"/>
        <v>'Fighting for the Czar' by Penny Dyck
Score: 23.5    Honorable Mention  
box adds to the overall image, nice presentation, lines in the background help to shape the image, size choice well done</v>
      </c>
    </row>
    <row r="46" spans="1:39" ht="45.75" customHeight="1">
      <c r="A46" s="30">
        <v>30</v>
      </c>
      <c r="B46" s="30" t="s">
        <v>23</v>
      </c>
      <c r="C46" s="71" t="s">
        <v>89</v>
      </c>
      <c r="D46" s="83" t="s">
        <v>41</v>
      </c>
      <c r="E46" s="50">
        <v>8</v>
      </c>
      <c r="F46" s="51">
        <v>9</v>
      </c>
      <c r="G46" s="51">
        <v>7.5</v>
      </c>
      <c r="H46" s="52">
        <f t="shared" si="38"/>
        <v>24.5</v>
      </c>
      <c r="I46" s="53">
        <v>8</v>
      </c>
      <c r="J46" s="54">
        <v>9</v>
      </c>
      <c r="K46" s="54">
        <v>7.5</v>
      </c>
      <c r="L46" s="55">
        <f t="shared" si="39"/>
        <v>24.5</v>
      </c>
      <c r="M46" s="50">
        <v>8</v>
      </c>
      <c r="N46" s="54">
        <v>9</v>
      </c>
      <c r="O46" s="54">
        <v>7.5</v>
      </c>
      <c r="P46" s="52">
        <f t="shared" si="40"/>
        <v>24.5</v>
      </c>
      <c r="Q46" s="37">
        <f t="shared" si="41"/>
        <v>24.5</v>
      </c>
      <c r="R46" s="77" t="str">
        <f>VLOOKUP(AC46,'Judging Data Entry - Print'!$AC$2:$AD$6,2,FALSE)</f>
        <v>HM</v>
      </c>
      <c r="S46" s="66" t="s">
        <v>207</v>
      </c>
      <c r="U46" s="4" t="b">
        <f t="shared" si="42"/>
        <v>0</v>
      </c>
      <c r="V46" s="4">
        <f t="shared" si="43"/>
        <v>0</v>
      </c>
      <c r="W46" s="4" t="b">
        <f t="shared" si="44"/>
        <v>1</v>
      </c>
      <c r="X46" s="4">
        <f t="shared" si="45"/>
        <v>1</v>
      </c>
      <c r="Y46" s="4" t="b">
        <f t="shared" si="46"/>
        <v>0</v>
      </c>
      <c r="Z46" s="4">
        <f t="shared" si="47"/>
        <v>0</v>
      </c>
      <c r="AA46" s="4" t="b">
        <f t="shared" si="48"/>
        <v>0</v>
      </c>
      <c r="AB46" s="4">
        <f t="shared" si="49"/>
        <v>0</v>
      </c>
      <c r="AC46" s="4">
        <f t="shared" si="50"/>
        <v>3</v>
      </c>
      <c r="AE46" s="38">
        <f t="shared" si="51"/>
        <v>24.5</v>
      </c>
      <c r="AG46" s="39" t="str">
        <f t="shared" si="53"/>
        <v>Score: 24.5/30    Honorable Mention</v>
      </c>
      <c r="AH46" s="39" t="str">
        <f t="shared" si="54"/>
        <v>Honorable Mention</v>
      </c>
      <c r="AI46" s="3" t="str">
        <f t="shared" si="55"/>
        <v>'Last Train' by Bruce Guenter
Score: 24.5/30    Honorable Mention
Judges Comments: nice composition, nice warm colors, great crop, square format works for this image, post processing done well, good depth of field</v>
      </c>
      <c r="AK46" s="39" t="str">
        <f t="shared" si="56"/>
        <v>Score: 24.5    Honorable Mention</v>
      </c>
      <c r="AM46" s="3" t="str">
        <f t="shared" si="52"/>
        <v>'Last Train' by Bruce Guenter
Score: 24.5    Honorable Mention  
nice composition, nice warm colors, great crop, square format works for this image, post processing done well, good depth of field</v>
      </c>
    </row>
    <row r="47" spans="1:39" ht="45.75" customHeight="1">
      <c r="A47" s="30">
        <v>31</v>
      </c>
      <c r="B47" s="30" t="s">
        <v>23</v>
      </c>
      <c r="C47" s="71" t="s">
        <v>90</v>
      </c>
      <c r="D47" s="83" t="s">
        <v>49</v>
      </c>
      <c r="E47" s="50">
        <v>8</v>
      </c>
      <c r="F47" s="51">
        <v>8</v>
      </c>
      <c r="G47" s="51">
        <v>7.5</v>
      </c>
      <c r="H47" s="52">
        <f t="shared" si="38"/>
        <v>23.5</v>
      </c>
      <c r="I47" s="53">
        <v>8</v>
      </c>
      <c r="J47" s="54">
        <v>8</v>
      </c>
      <c r="K47" s="54">
        <v>8</v>
      </c>
      <c r="L47" s="55">
        <f t="shared" si="39"/>
        <v>24</v>
      </c>
      <c r="M47" s="50">
        <v>7</v>
      </c>
      <c r="N47" s="54">
        <v>8</v>
      </c>
      <c r="O47" s="54">
        <v>7.5</v>
      </c>
      <c r="P47" s="52">
        <f t="shared" si="40"/>
        <v>22.5</v>
      </c>
      <c r="Q47" s="37">
        <f t="shared" si="41"/>
        <v>23.333333333333332</v>
      </c>
      <c r="R47" s="77" t="str">
        <f>VLOOKUP(AC47,'Judging Data Entry - Print'!$AC$2:$AD$6,2,FALSE)</f>
        <v>HM</v>
      </c>
      <c r="S47" s="66" t="s">
        <v>208</v>
      </c>
      <c r="U47" s="4" t="b">
        <f t="shared" si="42"/>
        <v>0</v>
      </c>
      <c r="V47" s="4">
        <f t="shared" si="43"/>
        <v>0</v>
      </c>
      <c r="W47" s="4" t="b">
        <f t="shared" si="44"/>
        <v>1</v>
      </c>
      <c r="X47" s="4">
        <f t="shared" si="45"/>
        <v>1</v>
      </c>
      <c r="Y47" s="4" t="b">
        <f t="shared" si="46"/>
        <v>0</v>
      </c>
      <c r="Z47" s="4">
        <f t="shared" si="47"/>
        <v>0</v>
      </c>
      <c r="AA47" s="4" t="b">
        <f t="shared" si="48"/>
        <v>0</v>
      </c>
      <c r="AB47" s="4">
        <f t="shared" si="49"/>
        <v>0</v>
      </c>
      <c r="AC47" s="4">
        <f t="shared" si="50"/>
        <v>3</v>
      </c>
      <c r="AE47" s="38">
        <f t="shared" si="51"/>
        <v>23.333333333333332</v>
      </c>
      <c r="AG47" s="39" t="str">
        <f t="shared" si="53"/>
        <v>Score: 23.3/30    Honorable Mention</v>
      </c>
      <c r="AH47" s="39" t="str">
        <f t="shared" si="54"/>
        <v>Honorable Mention</v>
      </c>
      <c r="AI47" s="3" t="str">
        <f t="shared" si="55"/>
        <v>'Prairie Oasis' by Gordon Sukut
Score: 23.3/30    Honorable Mention
Judges Comments: good composition, nice colors, great sky detail, needs a third "subject" to ward off the competition between the tree and windmill</v>
      </c>
      <c r="AK47" s="39" t="str">
        <f t="shared" si="56"/>
        <v>Score: 23.3    Honorable Mention</v>
      </c>
      <c r="AM47" s="3" t="str">
        <f t="shared" si="52"/>
        <v>'Prairie Oasis' by Gordon Sukut
Score: 23.3    Honorable Mention  
good composition, nice colors, great sky detail, needs a third "subject" to ward off the competition between the tree and windmill</v>
      </c>
    </row>
    <row r="48" spans="1:39" ht="45.75" customHeight="1">
      <c r="A48" s="30">
        <v>32</v>
      </c>
      <c r="B48" s="30" t="s">
        <v>23</v>
      </c>
      <c r="C48" s="71" t="s">
        <v>91</v>
      </c>
      <c r="D48" s="83" t="s">
        <v>39</v>
      </c>
      <c r="E48" s="50">
        <v>8</v>
      </c>
      <c r="F48" s="51">
        <v>8</v>
      </c>
      <c r="G48" s="51">
        <v>7</v>
      </c>
      <c r="H48" s="52">
        <f t="shared" si="38"/>
        <v>23</v>
      </c>
      <c r="I48" s="53">
        <v>7</v>
      </c>
      <c r="J48" s="54">
        <v>8</v>
      </c>
      <c r="K48" s="54">
        <v>7</v>
      </c>
      <c r="L48" s="55">
        <f t="shared" si="39"/>
        <v>22</v>
      </c>
      <c r="M48" s="50">
        <v>7</v>
      </c>
      <c r="N48" s="54">
        <v>8</v>
      </c>
      <c r="O48" s="54">
        <v>7</v>
      </c>
      <c r="P48" s="52">
        <f t="shared" si="40"/>
        <v>22</v>
      </c>
      <c r="Q48" s="37">
        <f t="shared" si="41"/>
        <v>22.333333333333332</v>
      </c>
      <c r="R48" s="77" t="str">
        <f>VLOOKUP(AC48,'Judging Data Entry - Print'!$AC$2:$AD$6,2,FALSE)</f>
        <v>HM</v>
      </c>
      <c r="S48" s="66" t="s">
        <v>209</v>
      </c>
      <c r="U48" s="4" t="b">
        <f t="shared" si="42"/>
        <v>0</v>
      </c>
      <c r="V48" s="4">
        <f t="shared" si="43"/>
        <v>0</v>
      </c>
      <c r="W48" s="4" t="b">
        <f t="shared" si="44"/>
        <v>1</v>
      </c>
      <c r="X48" s="4">
        <f t="shared" si="45"/>
        <v>1</v>
      </c>
      <c r="Y48" s="4" t="b">
        <f t="shared" si="46"/>
        <v>0</v>
      </c>
      <c r="Z48" s="4">
        <f t="shared" si="47"/>
        <v>0</v>
      </c>
      <c r="AA48" s="4" t="b">
        <f t="shared" si="48"/>
        <v>0</v>
      </c>
      <c r="AB48" s="4">
        <f t="shared" si="49"/>
        <v>0</v>
      </c>
      <c r="AC48" s="4">
        <f t="shared" si="50"/>
        <v>3</v>
      </c>
      <c r="AE48" s="38">
        <f t="shared" si="51"/>
        <v>22.333333333333332</v>
      </c>
      <c r="AG48" s="39" t="str">
        <f t="shared" si="53"/>
        <v>Score: 22.3/30    Honorable Mention</v>
      </c>
      <c r="AH48" s="39" t="str">
        <f t="shared" si="54"/>
        <v>Honorable Mention</v>
      </c>
      <c r="AI48" s="3" t="str">
        <f t="shared" si="55"/>
        <v>'Rebirth' by Gayvin Franson
Score: 22.3/30    Honorable Mention
Judges Comments: clouds act like leading lines, nice composition, interesting concept and a suitable title</v>
      </c>
      <c r="AK48" s="39" t="str">
        <f t="shared" si="56"/>
        <v>Score: 22.3    Honorable Mention</v>
      </c>
      <c r="AM48" s="3" t="str">
        <f t="shared" si="52"/>
        <v>'Rebirth' by Gayvin Franson
Score: 22.3    Honorable Mention  
clouds act like leading lines, nice composition, interesting concept and a suitable title</v>
      </c>
    </row>
    <row r="49" spans="1:39" ht="45.75" customHeight="1">
      <c r="A49" s="30">
        <v>34</v>
      </c>
      <c r="B49" s="30" t="s">
        <v>23</v>
      </c>
      <c r="C49" s="71" t="s">
        <v>93</v>
      </c>
      <c r="D49" s="83" t="s">
        <v>46</v>
      </c>
      <c r="E49" s="50">
        <v>7</v>
      </c>
      <c r="F49" s="51">
        <v>8</v>
      </c>
      <c r="G49" s="51">
        <v>6</v>
      </c>
      <c r="H49" s="52">
        <f t="shared" si="38"/>
        <v>21</v>
      </c>
      <c r="I49" s="53">
        <v>7</v>
      </c>
      <c r="J49" s="54">
        <v>8</v>
      </c>
      <c r="K49" s="54">
        <v>6</v>
      </c>
      <c r="L49" s="55">
        <f t="shared" si="39"/>
        <v>21</v>
      </c>
      <c r="M49" s="50">
        <v>7</v>
      </c>
      <c r="N49" s="54">
        <v>8</v>
      </c>
      <c r="O49" s="54">
        <v>6</v>
      </c>
      <c r="P49" s="52">
        <f t="shared" si="40"/>
        <v>21</v>
      </c>
      <c r="Q49" s="37">
        <f t="shared" si="41"/>
        <v>21</v>
      </c>
      <c r="R49" s="77" t="str">
        <f>VLOOKUP(AC49,'Judging Data Entry - Print'!$AC$2:$AD$6,2,FALSE)</f>
        <v> </v>
      </c>
      <c r="S49" s="66" t="s">
        <v>211</v>
      </c>
      <c r="U49" s="4" t="b">
        <f t="shared" si="42"/>
        <v>0</v>
      </c>
      <c r="V49" s="4">
        <f t="shared" si="43"/>
        <v>0</v>
      </c>
      <c r="W49" s="4" t="b">
        <f t="shared" si="44"/>
        <v>0</v>
      </c>
      <c r="X49" s="4">
        <f t="shared" si="45"/>
        <v>0</v>
      </c>
      <c r="Y49" s="4" t="b">
        <f t="shared" si="46"/>
        <v>0</v>
      </c>
      <c r="Z49" s="4">
        <f t="shared" si="47"/>
        <v>0</v>
      </c>
      <c r="AA49" s="4" t="b">
        <f t="shared" si="48"/>
        <v>0</v>
      </c>
      <c r="AB49" s="4">
        <f t="shared" si="49"/>
        <v>0</v>
      </c>
      <c r="AC49" s="4">
        <f t="shared" si="50"/>
        <v>0</v>
      </c>
      <c r="AE49" s="38">
        <f t="shared" si="51"/>
        <v>21</v>
      </c>
      <c r="AG49" s="39" t="str">
        <f t="shared" si="53"/>
        <v>Score: 21/30    </v>
      </c>
      <c r="AH49" s="39">
        <f t="shared" si="54"/>
      </c>
      <c r="AI49" s="3" t="str">
        <f t="shared" si="55"/>
        <v>'Saskatchewan Icon' by Dale Read
Score: 21/30    
Judges Comments: good leading line to the subject, nice warm lighting, if the elevator is the subject - it's too far away, crossing sign is a bit distracting </v>
      </c>
      <c r="AK49" s="39" t="str">
        <f t="shared" si="56"/>
        <v>Score: 21    </v>
      </c>
      <c r="AM49" s="3" t="str">
        <f t="shared" si="52"/>
        <v>'Saskatchewan Icon' by Dale Read
Score: 21      
good leading line to the subject, nice warm lighting, if the elevator is the subject - it's too far away, crossing sign is a bit distracting </v>
      </c>
    </row>
    <row r="50" spans="1:39" ht="45.75" customHeight="1">
      <c r="A50" s="30">
        <v>35</v>
      </c>
      <c r="B50" s="30" t="s">
        <v>23</v>
      </c>
      <c r="C50" s="71" t="s">
        <v>94</v>
      </c>
      <c r="D50" s="83" t="s">
        <v>52</v>
      </c>
      <c r="E50" s="50">
        <v>7</v>
      </c>
      <c r="F50" s="51">
        <v>8</v>
      </c>
      <c r="G50" s="51">
        <v>7.5</v>
      </c>
      <c r="H50" s="52">
        <f t="shared" si="38"/>
        <v>22.5</v>
      </c>
      <c r="I50" s="53">
        <v>7</v>
      </c>
      <c r="J50" s="54">
        <v>8</v>
      </c>
      <c r="K50" s="54">
        <v>7.5</v>
      </c>
      <c r="L50" s="55">
        <f t="shared" si="39"/>
        <v>22.5</v>
      </c>
      <c r="M50" s="50">
        <v>8</v>
      </c>
      <c r="N50" s="54">
        <v>8</v>
      </c>
      <c r="O50" s="54">
        <v>7.5</v>
      </c>
      <c r="P50" s="52">
        <f t="shared" si="40"/>
        <v>23.5</v>
      </c>
      <c r="Q50" s="37">
        <f t="shared" si="41"/>
        <v>22.833333333333332</v>
      </c>
      <c r="R50" s="77" t="str">
        <f>VLOOKUP(AC50,'Judging Data Entry - Print'!$AC$2:$AD$6,2,FALSE)</f>
        <v>HM</v>
      </c>
      <c r="S50" s="66" t="s">
        <v>212</v>
      </c>
      <c r="U50" s="4" t="b">
        <f t="shared" si="42"/>
        <v>0</v>
      </c>
      <c r="V50" s="4">
        <f t="shared" si="43"/>
        <v>0</v>
      </c>
      <c r="W50" s="4" t="b">
        <f t="shared" si="44"/>
        <v>1</v>
      </c>
      <c r="X50" s="4">
        <f t="shared" si="45"/>
        <v>1</v>
      </c>
      <c r="Y50" s="4" t="b">
        <f t="shared" si="46"/>
        <v>0</v>
      </c>
      <c r="Z50" s="4">
        <f t="shared" si="47"/>
        <v>0</v>
      </c>
      <c r="AA50" s="4" t="b">
        <f t="shared" si="48"/>
        <v>0</v>
      </c>
      <c r="AB50" s="4">
        <f t="shared" si="49"/>
        <v>0</v>
      </c>
      <c r="AC50" s="4">
        <f t="shared" si="50"/>
        <v>3</v>
      </c>
      <c r="AE50" s="38">
        <f t="shared" si="51"/>
        <v>22.833333333333332</v>
      </c>
      <c r="AG50" s="39" t="str">
        <f t="shared" si="53"/>
        <v>Score: 22.8/30    Honorable Mention</v>
      </c>
      <c r="AH50" s="39" t="str">
        <f t="shared" si="54"/>
        <v>Honorable Mention</v>
      </c>
      <c r="AI50" s="3" t="str">
        <f t="shared" si="55"/>
        <v>'Some Parts Required' by Bob Anderson
Score: 22.8/30    Honorable Mention
Judges Comments: title well thought out, nice colors and tonal range, another cool find for this clinic, possibly (or not) add more log building as a background</v>
      </c>
      <c r="AK50" s="39" t="str">
        <f t="shared" si="56"/>
        <v>Score: 22.8    Honorable Mention</v>
      </c>
      <c r="AM50" s="3" t="str">
        <f t="shared" si="52"/>
        <v>'Some Parts Required' by Bob Anderson
Score: 22.8    Honorable Mention  
title well thought out, nice colors and tonal range, another cool find for this clinic, possibly (or not) add more log building as a background</v>
      </c>
    </row>
    <row r="51" spans="1:39" ht="45.75" customHeight="1">
      <c r="A51" s="30">
        <v>36</v>
      </c>
      <c r="B51" s="30" t="s">
        <v>23</v>
      </c>
      <c r="C51" s="71" t="s">
        <v>95</v>
      </c>
      <c r="D51" s="83" t="s">
        <v>54</v>
      </c>
      <c r="E51" s="50">
        <v>8</v>
      </c>
      <c r="F51" s="51">
        <v>8</v>
      </c>
      <c r="G51" s="51">
        <v>7</v>
      </c>
      <c r="H51" s="52">
        <f t="shared" si="38"/>
        <v>23</v>
      </c>
      <c r="I51" s="53">
        <v>8</v>
      </c>
      <c r="J51" s="54">
        <v>8</v>
      </c>
      <c r="K51" s="54">
        <v>7.5</v>
      </c>
      <c r="L51" s="55">
        <f t="shared" si="39"/>
        <v>23.5</v>
      </c>
      <c r="M51" s="50">
        <v>7</v>
      </c>
      <c r="N51" s="54">
        <v>9</v>
      </c>
      <c r="O51" s="54">
        <v>7.5</v>
      </c>
      <c r="P51" s="52">
        <f t="shared" si="40"/>
        <v>23.5</v>
      </c>
      <c r="Q51" s="37">
        <f t="shared" si="41"/>
        <v>23.333333333333332</v>
      </c>
      <c r="R51" s="77" t="str">
        <f>VLOOKUP(AC51,'Judging Data Entry - Print'!$AC$2:$AD$6,2,FALSE)</f>
        <v>HM</v>
      </c>
      <c r="S51" s="66" t="s">
        <v>213</v>
      </c>
      <c r="U51" s="4" t="b">
        <f t="shared" si="42"/>
        <v>0</v>
      </c>
      <c r="V51" s="4">
        <f t="shared" si="43"/>
        <v>0</v>
      </c>
      <c r="W51" s="4" t="b">
        <f t="shared" si="44"/>
        <v>1</v>
      </c>
      <c r="X51" s="4">
        <f t="shared" si="45"/>
        <v>1</v>
      </c>
      <c r="Y51" s="4" t="b">
        <f t="shared" si="46"/>
        <v>0</v>
      </c>
      <c r="Z51" s="4">
        <f t="shared" si="47"/>
        <v>0</v>
      </c>
      <c r="AA51" s="4" t="b">
        <f t="shared" si="48"/>
        <v>0</v>
      </c>
      <c r="AB51" s="4">
        <f t="shared" si="49"/>
        <v>0</v>
      </c>
      <c r="AC51" s="4">
        <f t="shared" si="50"/>
        <v>3</v>
      </c>
      <c r="AE51" s="38">
        <f t="shared" si="51"/>
        <v>23.333333333333332</v>
      </c>
      <c r="AG51" s="39" t="str">
        <f t="shared" si="53"/>
        <v>Score: 23.3/30    Honorable Mention</v>
      </c>
      <c r="AH51" s="39" t="str">
        <f t="shared" si="54"/>
        <v>Honorable Mention</v>
      </c>
      <c r="AI51" s="3" t="str">
        <f t="shared" si="55"/>
        <v>'This One Dodged the Wrecker' by Mary Lou Fletcher
Score: 23.3/30    Honorable Mention
Judges Comments: very suiting title, good dynamic range of colors, perspective and crop well thought out, great exposure</v>
      </c>
      <c r="AK51" s="39" t="str">
        <f t="shared" si="56"/>
        <v>Score: 23.3    Honorable Mention</v>
      </c>
      <c r="AM51" s="3" t="str">
        <f t="shared" si="52"/>
        <v>'This One Dodged the Wrecker' by Mary Lou Fletcher
Score: 23.3    Honorable Mention  
very suiting title, good dynamic range of colors, perspective and crop well thought out, great exposure</v>
      </c>
    </row>
    <row r="52" spans="1:39" ht="45.75" customHeight="1">
      <c r="A52" s="30">
        <v>37</v>
      </c>
      <c r="B52" s="30" t="s">
        <v>23</v>
      </c>
      <c r="C52" s="71" t="s">
        <v>96</v>
      </c>
      <c r="D52" s="83" t="s">
        <v>31</v>
      </c>
      <c r="E52" s="50">
        <v>6</v>
      </c>
      <c r="F52" s="51">
        <v>8</v>
      </c>
      <c r="G52" s="51">
        <v>7.5</v>
      </c>
      <c r="H52" s="52">
        <f t="shared" si="38"/>
        <v>21.5</v>
      </c>
      <c r="I52" s="53">
        <v>7</v>
      </c>
      <c r="J52" s="54">
        <v>8</v>
      </c>
      <c r="K52" s="54">
        <v>8</v>
      </c>
      <c r="L52" s="55">
        <f t="shared" si="39"/>
        <v>23</v>
      </c>
      <c r="M52" s="50">
        <v>7</v>
      </c>
      <c r="N52" s="54">
        <v>8</v>
      </c>
      <c r="O52" s="54">
        <v>8</v>
      </c>
      <c r="P52" s="52">
        <f t="shared" si="40"/>
        <v>23</v>
      </c>
      <c r="Q52" s="37">
        <f t="shared" si="41"/>
        <v>22.5</v>
      </c>
      <c r="R52" s="77" t="str">
        <f>VLOOKUP(AC52,'Judging Data Entry - Print'!$AC$2:$AD$6,2,FALSE)</f>
        <v>HM</v>
      </c>
      <c r="S52" s="66" t="s">
        <v>214</v>
      </c>
      <c r="U52" s="4" t="b">
        <f t="shared" si="42"/>
        <v>0</v>
      </c>
      <c r="V52" s="4">
        <f t="shared" si="43"/>
        <v>0</v>
      </c>
      <c r="W52" s="4" t="b">
        <f t="shared" si="44"/>
        <v>1</v>
      </c>
      <c r="X52" s="4">
        <f t="shared" si="45"/>
        <v>1</v>
      </c>
      <c r="Y52" s="4" t="b">
        <f t="shared" si="46"/>
        <v>0</v>
      </c>
      <c r="Z52" s="4">
        <f t="shared" si="47"/>
        <v>0</v>
      </c>
      <c r="AA52" s="4" t="b">
        <f t="shared" si="48"/>
        <v>0</v>
      </c>
      <c r="AB52" s="4">
        <f t="shared" si="49"/>
        <v>0</v>
      </c>
      <c r="AC52" s="4">
        <f t="shared" si="50"/>
        <v>3</v>
      </c>
      <c r="AE52" s="38">
        <f t="shared" si="51"/>
        <v>22.5</v>
      </c>
      <c r="AG52" s="39" t="str">
        <f t="shared" si="53"/>
        <v>Score: 22.5/30    Honorable Mention</v>
      </c>
      <c r="AH52" s="39" t="str">
        <f t="shared" si="54"/>
        <v>Honorable Mention</v>
      </c>
      <c r="AI52" s="3" t="str">
        <f t="shared" si="55"/>
        <v>'Wagon Ride, Anyone?' by Cathy Anderson
Score: 22.5/30    Honorable Mention
Judges Comments: nice composition, great colors - nice and vibrant, dandelions in foreground add balance</v>
      </c>
      <c r="AK52" s="39" t="str">
        <f t="shared" si="56"/>
        <v>Score: 22.5    Honorable Mention</v>
      </c>
      <c r="AM52" s="3" t="str">
        <f t="shared" si="52"/>
        <v>'Wagon Ride, Anyone?' by Cathy Anderson
Score: 22.5    Honorable Mention  
nice composition, great colors - nice and vibrant, dandelions in foreground add balance</v>
      </c>
    </row>
    <row r="53" spans="1:39" s="99" customFormat="1" ht="45.75" customHeight="1">
      <c r="A53" s="88">
        <v>33</v>
      </c>
      <c r="B53" s="88" t="s">
        <v>23</v>
      </c>
      <c r="C53" s="89" t="s">
        <v>92</v>
      </c>
      <c r="D53" s="90" t="s">
        <v>57</v>
      </c>
      <c r="E53" s="103">
        <v>7</v>
      </c>
      <c r="F53" s="104">
        <v>9</v>
      </c>
      <c r="G53" s="104">
        <v>8</v>
      </c>
      <c r="H53" s="105">
        <f>E53+F53+G53</f>
        <v>24</v>
      </c>
      <c r="I53" s="106">
        <v>7</v>
      </c>
      <c r="J53" s="107">
        <v>9</v>
      </c>
      <c r="K53" s="107">
        <v>8.5</v>
      </c>
      <c r="L53" s="108">
        <f>I53+J53+K53</f>
        <v>24.5</v>
      </c>
      <c r="M53" s="103">
        <v>8</v>
      </c>
      <c r="N53" s="107">
        <v>9</v>
      </c>
      <c r="O53" s="107">
        <v>8.5</v>
      </c>
      <c r="P53" s="105">
        <f>M53+N53+O53</f>
        <v>25.5</v>
      </c>
      <c r="Q53" s="96">
        <f>(H53+L53+P53)/3</f>
        <v>24.666666666666668</v>
      </c>
      <c r="R53" s="97" t="str">
        <f>VLOOKUP(AC53,'Judging Data Entry - Print'!$AC$2:$AD$6,2,FALSE)</f>
        <v>PM</v>
      </c>
      <c r="S53" s="109" t="s">
        <v>210</v>
      </c>
      <c r="U53" s="100" t="b">
        <f t="shared" si="42"/>
        <v>0</v>
      </c>
      <c r="V53" s="100">
        <f>IF(U53=TRUE,1,0)</f>
        <v>0</v>
      </c>
      <c r="W53" s="100" t="b">
        <f>AND($U$42=0,Q53&gt;21.99)</f>
        <v>1</v>
      </c>
      <c r="X53" s="100">
        <f>IF(W53=TRUE,1,0)</f>
        <v>1</v>
      </c>
      <c r="Y53" s="100" t="b">
        <f t="shared" si="46"/>
        <v>1</v>
      </c>
      <c r="Z53" s="100">
        <f>IF(Y53=TRUE,2,0)</f>
        <v>2</v>
      </c>
      <c r="AA53" s="100" t="b">
        <f t="shared" si="48"/>
        <v>1</v>
      </c>
      <c r="AB53" s="100">
        <f>IF(AA53=TRUE,1,0)</f>
        <v>1</v>
      </c>
      <c r="AC53" s="100">
        <f>U53+(W53*2)+X53+Y53+Z53</f>
        <v>6</v>
      </c>
      <c r="AD53" s="100"/>
      <c r="AE53" s="101">
        <f>Q53</f>
        <v>24.666666666666668</v>
      </c>
      <c r="AG53" s="102" t="str">
        <f>CONCATENATE("Score: ",ROUND(Q53,1),"/30","    ",AH53)</f>
        <v>Score: 24.7/30    Print of the Month</v>
      </c>
      <c r="AH53" s="102" t="str">
        <f>IF(R53="HM","Honorable Mention",IF(R53="PM","Print of the Month",""))</f>
        <v>Print of the Month</v>
      </c>
      <c r="AI53" s="99" t="str">
        <f>CONCATENATE("'",C53,"'"," by ",D53,CHAR(10),AG53,CHAR(10),CHAR(10),"Judges Comments: ",S53)</f>
        <v>'Reflections of the Past' by Jannik Plaetner
Score: 24.7/30    Print of the Month
Judges Comments: awesome capture, great exposure, this image truly reflects on the past, nice to see the doors hasp - adds to authenticity, nice long tall crop</v>
      </c>
      <c r="AK53" s="102" t="str">
        <f>CONCATENATE("Score: ",ROUND(Q53,1),"    ",AH53)</f>
        <v>Score: 24.7    Print of the Month</v>
      </c>
      <c r="AM53" s="99" t="str">
        <f>CONCATENATE("'",C53,"'"," by ",D53,CHAR(10),AK53,"  ",AL53,CHAR(10),S53)</f>
        <v>'Reflections of the Past' by Jannik Plaetner
Score: 24.7    Print of the Month  
awesome capture, great exposure, this image truly reflects on the past, nice to see the doors hasp - adds to authenticity, nice long tall crop</v>
      </c>
    </row>
    <row r="54" spans="3:4" ht="20.25">
      <c r="C54" s="73"/>
      <c r="D54" s="87"/>
    </row>
    <row r="55" spans="1:25" ht="20.25">
      <c r="A55" s="2"/>
      <c r="U55" s="43" t="str">
        <f>IF(MAX(Q43:Q54)&lt;22,MAX(Q43:Q54)," ")</f>
        <v> </v>
      </c>
      <c r="V55" s="43"/>
      <c r="Y55" s="43">
        <f>IF(U55&gt;21.99,MAX(Q43:Q54)," ")</f>
        <v>24.666666666666668</v>
      </c>
    </row>
    <row r="57" ht="19.5" customHeight="1">
      <c r="C57" s="74"/>
    </row>
    <row r="58" ht="20.25">
      <c r="C58" s="75"/>
    </row>
    <row r="59" ht="20.25">
      <c r="C59" s="75"/>
    </row>
    <row r="60" ht="20.25">
      <c r="C60" s="75"/>
    </row>
    <row r="61" ht="20.25">
      <c r="C61" s="75"/>
    </row>
    <row r="62" ht="20.25">
      <c r="C62" s="76"/>
    </row>
    <row r="63" ht="20.25">
      <c r="C63" s="75"/>
    </row>
    <row r="64" ht="20.25">
      <c r="C64" s="75"/>
    </row>
    <row r="65" ht="20.25">
      <c r="C65" s="75"/>
    </row>
    <row r="66" ht="20.25">
      <c r="C66" s="75"/>
    </row>
    <row r="67" ht="20.25">
      <c r="C67" s="75"/>
    </row>
    <row r="68" ht="20.25">
      <c r="C68" s="75"/>
    </row>
    <row r="69" ht="20.25">
      <c r="C69" s="75"/>
    </row>
    <row r="70" ht="20.25">
      <c r="C70" s="75"/>
    </row>
    <row r="71" ht="27">
      <c r="C71" s="74"/>
    </row>
  </sheetData>
  <sheetProtection/>
  <mergeCells count="12">
    <mergeCell ref="T8:T10"/>
    <mergeCell ref="T23:T25"/>
    <mergeCell ref="T40:T42"/>
    <mergeCell ref="U2:V7"/>
    <mergeCell ref="W2:X7"/>
    <mergeCell ref="D3:N3"/>
    <mergeCell ref="Y2:Z7"/>
    <mergeCell ref="AA2:AA7"/>
    <mergeCell ref="E6:H6"/>
    <mergeCell ref="I6:L6"/>
    <mergeCell ref="M6:P6"/>
    <mergeCell ref="D2:N2"/>
  </mergeCells>
  <dataValidations count="1">
    <dataValidation showInputMessage="1" showErrorMessage="1" prompt="Select Name" sqref="D11:D22 D43:D53 D26:D39"/>
  </dataValidations>
  <printOptions/>
  <pageMargins left="0.39375" right="0.39375" top="0.39375" bottom="0.39375" header="0.5118055555555555" footer="0.39375"/>
  <pageSetup fitToHeight="2" fitToWidth="1" horizontalDpi="300" verticalDpi="300" orientation="landscape" scale="46"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M111"/>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6" customWidth="1"/>
    <col min="4" max="4" width="26.7109375" style="78" customWidth="1"/>
    <col min="5" max="5" width="7.28125" style="2" customWidth="1"/>
    <col min="6" max="6" width="6.28125" style="2" customWidth="1"/>
    <col min="7" max="7" width="6.421875" style="2" customWidth="1"/>
    <col min="8" max="8" width="8.140625" style="2"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3.28125" style="56" customWidth="1"/>
    <col min="20" max="20" width="13.421875" style="3" customWidth="1"/>
    <col min="21" max="21" width="13.00390625" style="4" customWidth="1"/>
    <col min="22" max="22" width="8.8515625" style="4" customWidth="1"/>
    <col min="23" max="23" width="13.00390625" style="4" customWidth="1"/>
    <col min="24" max="24" width="8.8515625" style="4" customWidth="1"/>
    <col min="25" max="25" width="13.00390625" style="4" customWidth="1"/>
    <col min="26" max="26" width="8.8515625" style="4" customWidth="1"/>
    <col min="27" max="27" width="13.00390625" style="4" customWidth="1"/>
    <col min="28" max="30" width="8.8515625" style="4" customWidth="1"/>
    <col min="31" max="31" width="11.57421875" style="3" customWidth="1"/>
    <col min="32" max="34" width="8.8515625" style="3" customWidth="1"/>
    <col min="35" max="35" width="39.421875" style="3" customWidth="1"/>
    <col min="36" max="36" width="8.8515625" style="3" customWidth="1"/>
    <col min="37" max="37" width="39.7109375" style="49" customWidth="1"/>
    <col min="38" max="38" width="8.8515625" style="3" customWidth="1"/>
    <col min="39" max="39" width="39.7109375" style="3" customWidth="1"/>
    <col min="40" max="16384" width="8.8515625" style="3" customWidth="1"/>
  </cols>
  <sheetData>
    <row r="1" ht="21" customHeight="1"/>
    <row r="2" spans="1:37" s="7" customFormat="1" ht="31.5" customHeight="1">
      <c r="A2" s="5"/>
      <c r="B2" s="6"/>
      <c r="C2" s="57"/>
      <c r="D2" s="118" t="s">
        <v>29</v>
      </c>
      <c r="E2" s="118"/>
      <c r="F2" s="118"/>
      <c r="G2" s="118"/>
      <c r="H2" s="118"/>
      <c r="I2" s="118"/>
      <c r="J2" s="118"/>
      <c r="K2" s="118"/>
      <c r="L2" s="118"/>
      <c r="M2" s="118"/>
      <c r="N2" s="118"/>
      <c r="O2" s="6"/>
      <c r="P2" s="6"/>
      <c r="Q2" s="6"/>
      <c r="R2" s="6"/>
      <c r="S2" s="57"/>
      <c r="U2" s="116" t="s">
        <v>0</v>
      </c>
      <c r="V2" s="116"/>
      <c r="W2" s="116" t="s">
        <v>1</v>
      </c>
      <c r="X2" s="116"/>
      <c r="Y2" s="116" t="s">
        <v>2</v>
      </c>
      <c r="Z2" s="116"/>
      <c r="AA2" s="116" t="s">
        <v>3</v>
      </c>
      <c r="AB2" s="10"/>
      <c r="AC2" s="11">
        <v>0</v>
      </c>
      <c r="AD2" s="11" t="s">
        <v>4</v>
      </c>
      <c r="AK2" s="110"/>
    </row>
    <row r="3" spans="1:37" s="7" customFormat="1" ht="31.5" customHeight="1">
      <c r="A3" s="5"/>
      <c r="B3" s="6"/>
      <c r="C3" s="67"/>
      <c r="D3" s="118" t="str">
        <f>'Judging Data Entry - Print'!D3:N3</f>
        <v>Clinic:  From The Past</v>
      </c>
      <c r="E3" s="118"/>
      <c r="F3" s="118"/>
      <c r="G3" s="118"/>
      <c r="H3" s="118"/>
      <c r="I3" s="118"/>
      <c r="J3" s="118"/>
      <c r="K3" s="118"/>
      <c r="L3" s="118"/>
      <c r="M3" s="118"/>
      <c r="N3" s="118"/>
      <c r="O3" s="8"/>
      <c r="P3" s="8"/>
      <c r="Q3" s="6"/>
      <c r="R3" s="6"/>
      <c r="S3" s="57"/>
      <c r="U3" s="116"/>
      <c r="V3" s="116"/>
      <c r="W3" s="116"/>
      <c r="X3" s="116"/>
      <c r="Y3" s="116"/>
      <c r="Z3" s="116"/>
      <c r="AA3" s="116"/>
      <c r="AB3" s="10"/>
      <c r="AC3" s="11">
        <v>1</v>
      </c>
      <c r="AD3" s="11" t="s">
        <v>5</v>
      </c>
      <c r="AK3" s="110"/>
    </row>
    <row r="4" spans="1:28" ht="21" thickBot="1">
      <c r="A4" s="12"/>
      <c r="B4" s="2"/>
      <c r="C4" s="68"/>
      <c r="D4" s="79"/>
      <c r="I4" s="2"/>
      <c r="J4" s="2"/>
      <c r="K4" s="2"/>
      <c r="L4" s="2"/>
      <c r="M4" s="2"/>
      <c r="N4" s="2"/>
      <c r="O4" s="2"/>
      <c r="P4" s="2"/>
      <c r="Q4" s="2"/>
      <c r="R4" s="2"/>
      <c r="U4" s="116"/>
      <c r="V4" s="116"/>
      <c r="W4" s="116"/>
      <c r="X4" s="116"/>
      <c r="Y4" s="116"/>
      <c r="Z4" s="116"/>
      <c r="AA4" s="116"/>
      <c r="AB4" s="9"/>
    </row>
    <row r="5" spans="3:30" ht="20.25">
      <c r="C5" s="58"/>
      <c r="D5" s="80"/>
      <c r="E5" s="13"/>
      <c r="F5" s="14"/>
      <c r="G5" s="14"/>
      <c r="H5" s="15"/>
      <c r="I5" s="13"/>
      <c r="J5" s="14"/>
      <c r="K5" s="14"/>
      <c r="L5" s="15"/>
      <c r="M5" s="13"/>
      <c r="N5" s="14"/>
      <c r="O5" s="14"/>
      <c r="P5" s="15"/>
      <c r="Q5" s="16" t="s">
        <v>6</v>
      </c>
      <c r="R5" s="17"/>
      <c r="S5" s="58"/>
      <c r="U5" s="116"/>
      <c r="V5" s="116"/>
      <c r="W5" s="116"/>
      <c r="X5" s="116"/>
      <c r="Y5" s="116"/>
      <c r="Z5" s="116"/>
      <c r="AA5" s="116"/>
      <c r="AB5" s="9"/>
      <c r="AC5" s="4">
        <v>3</v>
      </c>
      <c r="AD5" s="4" t="s">
        <v>7</v>
      </c>
    </row>
    <row r="6" spans="1:30" ht="20.25">
      <c r="A6" s="2"/>
      <c r="C6" s="69"/>
      <c r="D6" s="81"/>
      <c r="E6" s="117" t="s">
        <v>8</v>
      </c>
      <c r="F6" s="117"/>
      <c r="G6" s="117"/>
      <c r="H6" s="117"/>
      <c r="I6" s="117" t="s">
        <v>9</v>
      </c>
      <c r="J6" s="117"/>
      <c r="K6" s="117"/>
      <c r="L6" s="117"/>
      <c r="M6" s="117" t="s">
        <v>10</v>
      </c>
      <c r="N6" s="117"/>
      <c r="O6" s="117"/>
      <c r="P6" s="117"/>
      <c r="Q6" s="19" t="s">
        <v>11</v>
      </c>
      <c r="R6" s="18"/>
      <c r="S6" s="59"/>
      <c r="U6" s="116"/>
      <c r="V6" s="116"/>
      <c r="W6" s="116"/>
      <c r="X6" s="116"/>
      <c r="Y6" s="116"/>
      <c r="Z6" s="116"/>
      <c r="AA6" s="116"/>
      <c r="AB6" s="9"/>
      <c r="AC6" s="4">
        <v>6</v>
      </c>
      <c r="AD6" s="4" t="s">
        <v>12</v>
      </c>
    </row>
    <row r="7" spans="2:31" ht="21" thickBot="1">
      <c r="B7" s="1" t="s">
        <v>13</v>
      </c>
      <c r="C7" s="70" t="s">
        <v>14</v>
      </c>
      <c r="D7" s="26" t="s">
        <v>15</v>
      </c>
      <c r="E7" s="21" t="s">
        <v>16</v>
      </c>
      <c r="F7" s="22" t="s">
        <v>16</v>
      </c>
      <c r="G7" s="22" t="s">
        <v>16</v>
      </c>
      <c r="H7" s="23" t="s">
        <v>17</v>
      </c>
      <c r="I7" s="24" t="s">
        <v>16</v>
      </c>
      <c r="J7" s="22" t="s">
        <v>16</v>
      </c>
      <c r="K7" s="22" t="s">
        <v>16</v>
      </c>
      <c r="L7" s="25" t="s">
        <v>17</v>
      </c>
      <c r="M7" s="21" t="s">
        <v>16</v>
      </c>
      <c r="N7" s="22" t="s">
        <v>16</v>
      </c>
      <c r="O7" s="22" t="s">
        <v>16</v>
      </c>
      <c r="P7" s="23" t="s">
        <v>17</v>
      </c>
      <c r="Q7" s="20" t="s">
        <v>17</v>
      </c>
      <c r="R7" s="26" t="s">
        <v>18</v>
      </c>
      <c r="S7" s="60" t="s">
        <v>19</v>
      </c>
      <c r="U7" s="116"/>
      <c r="V7" s="116"/>
      <c r="W7" s="116"/>
      <c r="X7" s="116"/>
      <c r="Y7" s="116"/>
      <c r="Z7" s="116"/>
      <c r="AA7" s="116"/>
      <c r="AB7" s="9"/>
      <c r="AC7" s="3"/>
      <c r="AD7" s="3"/>
      <c r="AE7" s="4" t="s">
        <v>20</v>
      </c>
    </row>
    <row r="8" spans="1:20" ht="20.25">
      <c r="A8" s="2"/>
      <c r="B8" s="2"/>
      <c r="C8" s="68"/>
      <c r="D8" s="79"/>
      <c r="I8" s="2"/>
      <c r="J8" s="2"/>
      <c r="K8" s="2"/>
      <c r="L8" s="2"/>
      <c r="M8" s="2"/>
      <c r="N8" s="2"/>
      <c r="O8" s="2"/>
      <c r="P8" s="2"/>
      <c r="Q8" s="2"/>
      <c r="R8" s="27"/>
      <c r="T8" s="119" t="str">
        <f>IF(AA9=TRUE,"TIE"," ")</f>
        <v> </v>
      </c>
    </row>
    <row r="9" spans="1:28" ht="30.75" customHeight="1">
      <c r="A9" s="12"/>
      <c r="B9" s="12"/>
      <c r="C9" s="68" t="s">
        <v>26</v>
      </c>
      <c r="D9" s="82" t="s">
        <v>21</v>
      </c>
      <c r="E9" s="1">
        <f>MAX(A11:A28)</f>
        <v>19</v>
      </c>
      <c r="F9" s="1"/>
      <c r="G9" s="1"/>
      <c r="H9" s="1"/>
      <c r="R9" s="27"/>
      <c r="T9" s="119"/>
      <c r="Y9" s="28"/>
      <c r="Z9" s="28"/>
      <c r="AA9" s="28" t="b">
        <f>OR(AA10&gt;1,U10&gt;1)</f>
        <v>0</v>
      </c>
      <c r="AB9" s="28"/>
    </row>
    <row r="10" spans="1:27" ht="9.75" customHeight="1">
      <c r="A10" s="2"/>
      <c r="E10" s="1"/>
      <c r="F10" s="1"/>
      <c r="G10" s="1"/>
      <c r="H10" s="1"/>
      <c r="I10" s="29"/>
      <c r="J10" s="29"/>
      <c r="K10" s="29"/>
      <c r="N10" s="29"/>
      <c r="O10" s="29"/>
      <c r="R10" s="27"/>
      <c r="T10" s="119"/>
      <c r="U10" s="4">
        <f>SUM(V11:V30)</f>
        <v>0</v>
      </c>
      <c r="AA10" s="4">
        <f>SUM(AB11:AB30)</f>
        <v>1</v>
      </c>
    </row>
    <row r="11" spans="1:39" ht="45.75" customHeight="1">
      <c r="A11" s="30">
        <v>1</v>
      </c>
      <c r="B11" s="30" t="s">
        <v>24</v>
      </c>
      <c r="C11" s="71" t="s">
        <v>97</v>
      </c>
      <c r="D11" s="83" t="s">
        <v>52</v>
      </c>
      <c r="E11" s="31">
        <v>8</v>
      </c>
      <c r="F11" s="32">
        <v>9</v>
      </c>
      <c r="G11" s="32">
        <v>7.5</v>
      </c>
      <c r="H11" s="33">
        <f aca="true" t="shared" si="0" ref="H11:H16">E11+F11+G11</f>
        <v>24.5</v>
      </c>
      <c r="I11" s="34">
        <v>7</v>
      </c>
      <c r="J11" s="35">
        <v>8</v>
      </c>
      <c r="K11" s="35">
        <v>7</v>
      </c>
      <c r="L11" s="33">
        <f aca="true" t="shared" si="1" ref="L11:L16">I11+J11+K11</f>
        <v>22</v>
      </c>
      <c r="M11" s="31">
        <v>7</v>
      </c>
      <c r="N11" s="36">
        <v>9</v>
      </c>
      <c r="O11" s="36">
        <v>7.5</v>
      </c>
      <c r="P11" s="33">
        <f aca="true" t="shared" si="2" ref="P11:P16">M11+N11+O11</f>
        <v>23.5</v>
      </c>
      <c r="Q11" s="37">
        <f aca="true" t="shared" si="3" ref="Q11:Q16">(H11+L11+P11)/3</f>
        <v>23.333333333333332</v>
      </c>
      <c r="R11" s="77" t="str">
        <f>VLOOKUP(AC11,'Judging Data Entry - Digital'!$AC$2:$AD$6,2,FALSE)</f>
        <v>HM</v>
      </c>
      <c r="S11" s="61" t="s">
        <v>262</v>
      </c>
      <c r="U11" s="4" t="b">
        <f aca="true" t="shared" si="4" ref="U11:U16">AND($U$31&lt;22,Q11=$U$31)</f>
        <v>0</v>
      </c>
      <c r="V11" s="4">
        <f aca="true" t="shared" si="5" ref="V11:V16">IF(U11=TRUE,1,0)</f>
        <v>0</v>
      </c>
      <c r="W11" s="4" t="b">
        <f aca="true" t="shared" si="6" ref="W11:W16">AND($U$10=0,Q11&gt;21.99)</f>
        <v>1</v>
      </c>
      <c r="X11" s="4">
        <f aca="true" t="shared" si="7" ref="X11:X16">IF(W11=TRUE,1,0)</f>
        <v>1</v>
      </c>
      <c r="Y11" s="4" t="b">
        <f aca="true" t="shared" si="8" ref="Y11:Y29">AND($U$10=0,Q11=$Y$31)</f>
        <v>0</v>
      </c>
      <c r="Z11" s="4">
        <f aca="true" t="shared" si="9" ref="Z11:Z16">IF(Y11=TRUE,2,0)</f>
        <v>0</v>
      </c>
      <c r="AA11" s="4" t="b">
        <f aca="true" t="shared" si="10" ref="AA11:AA29">AND(AC11=MAX($AC$11:$AC$30))</f>
        <v>0</v>
      </c>
      <c r="AB11" s="4">
        <f aca="true" t="shared" si="11" ref="AB11:AB16">IF(AA11=TRUE,1,0)</f>
        <v>0</v>
      </c>
      <c r="AC11" s="4">
        <f aca="true" t="shared" si="12" ref="AC11:AC16">U11+(W11*2)+X11+Y11+Z11</f>
        <v>3</v>
      </c>
      <c r="AE11" s="38">
        <f aca="true" t="shared" si="13" ref="AE11:AE16">Q11</f>
        <v>23.333333333333332</v>
      </c>
      <c r="AG11" s="39" t="str">
        <f>CONCATENATE("Score: ",ROUND(Q11,1),"/30","    ",AH11)</f>
        <v>Score: 23.3/30    Honorable Mention</v>
      </c>
      <c r="AH11" s="39" t="str">
        <f>IF(R11="HM","Honorable Mention",IF(R11="PM","Print of the Month",""))</f>
        <v>Honorable Mention</v>
      </c>
      <c r="AI11" s="3" t="str">
        <f>CONCATENATE("'",C11,"'"," by ",D11,CHAR(10),AG11,CHAR(10),CHAR(10),"Judges Comments: ",S11)</f>
        <v>'Abandoned Prayers' by Bob Anderson
Score: 23.3/30    Honorable Mention
Judges Comments: nice soft colors between sky and grass, good detail in the siding</v>
      </c>
      <c r="AK11" s="111" t="str">
        <f>CONCATENATE("Score: ",ROUND(Q11,1),"    ",AH11)</f>
        <v>Score: 23.3    Honorable Mention</v>
      </c>
      <c r="AM11" s="3" t="str">
        <f>CONCATENATE("'",C11,"'"," by ",D11,CHAR(10),AK11,"  ",AL11,CHAR(10),S11)</f>
        <v>'Abandoned Prayers' by Bob Anderson
Score: 23.3    Honorable Mention  
nice soft colors between sky and grass, good detail in the siding</v>
      </c>
    </row>
    <row r="12" spans="1:39" ht="45.75" customHeight="1">
      <c r="A12" s="30">
        <v>2</v>
      </c>
      <c r="B12" s="30" t="s">
        <v>24</v>
      </c>
      <c r="C12" s="71" t="s">
        <v>98</v>
      </c>
      <c r="D12" s="83" t="s">
        <v>48</v>
      </c>
      <c r="E12" s="31">
        <v>8</v>
      </c>
      <c r="F12" s="32">
        <v>9</v>
      </c>
      <c r="G12" s="32">
        <v>7.5</v>
      </c>
      <c r="H12" s="33">
        <f t="shared" si="0"/>
        <v>24.5</v>
      </c>
      <c r="I12" s="34">
        <v>9</v>
      </c>
      <c r="J12" s="36">
        <v>9</v>
      </c>
      <c r="K12" s="36">
        <v>7.5</v>
      </c>
      <c r="L12" s="33">
        <f t="shared" si="1"/>
        <v>25.5</v>
      </c>
      <c r="M12" s="31">
        <v>7</v>
      </c>
      <c r="N12" s="36">
        <v>9</v>
      </c>
      <c r="O12" s="36">
        <v>8</v>
      </c>
      <c r="P12" s="33">
        <f t="shared" si="2"/>
        <v>24</v>
      </c>
      <c r="Q12" s="37">
        <f t="shared" si="3"/>
        <v>24.666666666666668</v>
      </c>
      <c r="R12" s="77" t="str">
        <f>VLOOKUP(AC12,'Judging Data Entry - Digital'!$AC$2:$AD$6,2,FALSE)</f>
        <v>HM</v>
      </c>
      <c r="S12" s="61" t="s">
        <v>263</v>
      </c>
      <c r="U12" s="4" t="b">
        <f t="shared" si="4"/>
        <v>0</v>
      </c>
      <c r="V12" s="4">
        <f t="shared" si="5"/>
        <v>0</v>
      </c>
      <c r="W12" s="4" t="b">
        <f t="shared" si="6"/>
        <v>1</v>
      </c>
      <c r="X12" s="4">
        <f t="shared" si="7"/>
        <v>1</v>
      </c>
      <c r="Y12" s="4" t="b">
        <f t="shared" si="8"/>
        <v>0</v>
      </c>
      <c r="Z12" s="4">
        <f t="shared" si="9"/>
        <v>0</v>
      </c>
      <c r="AA12" s="4" t="b">
        <f t="shared" si="10"/>
        <v>0</v>
      </c>
      <c r="AB12" s="4">
        <f t="shared" si="11"/>
        <v>0</v>
      </c>
      <c r="AC12" s="4">
        <f t="shared" si="12"/>
        <v>3</v>
      </c>
      <c r="AE12" s="38">
        <f t="shared" si="13"/>
        <v>24.666666666666668</v>
      </c>
      <c r="AG12" s="39" t="str">
        <f aca="true" t="shared" si="14" ref="AG12:AG28">CONCATENATE("Score: ",ROUND(Q12,1),"/30","    ",AH12)</f>
        <v>Score: 24.7/30    Honorable Mention</v>
      </c>
      <c r="AH12" s="39" t="str">
        <f aca="true" t="shared" si="15" ref="AH12:AH28">IF(R12="HM","Honorable Mention",IF(R12="PM","Print of the Month",""))</f>
        <v>Honorable Mention</v>
      </c>
      <c r="AI12" s="3" t="str">
        <f aca="true" t="shared" si="16" ref="AI12:AI28">CONCATENATE("'",C12,"'"," by ",D12,CHAR(10),AG12,CHAR(10),CHAR(10),"Judges Comments: ",S12)</f>
        <v>'Bently's' by Barry Singer
Score: 24.7/30    Honorable Mention
Judges Comments: very nice post processing, composition really well done, having a person adds interest</v>
      </c>
      <c r="AK12" s="111" t="str">
        <f aca="true" t="shared" si="17" ref="AK12:AK28">CONCATENATE("Score: ",ROUND(Q12,1),"    ",AH12)</f>
        <v>Score: 24.7    Honorable Mention</v>
      </c>
      <c r="AM12" s="3" t="str">
        <f aca="true" t="shared" si="18" ref="AM12:AM28">CONCATENATE("'",C12,"'"," by ",D12,CHAR(10),AK12,"  ",AL12,CHAR(10),S12)</f>
        <v>'Bently's' by Barry Singer
Score: 24.7    Honorable Mention  
very nice post processing, composition really well done, having a person adds interest</v>
      </c>
    </row>
    <row r="13" spans="1:39" ht="45.75" customHeight="1">
      <c r="A13" s="30">
        <v>3</v>
      </c>
      <c r="B13" s="30" t="s">
        <v>24</v>
      </c>
      <c r="C13" s="71" t="s">
        <v>99</v>
      </c>
      <c r="D13" s="83" t="s">
        <v>40</v>
      </c>
      <c r="E13" s="31">
        <v>7</v>
      </c>
      <c r="F13" s="32">
        <v>9</v>
      </c>
      <c r="G13" s="32">
        <v>8</v>
      </c>
      <c r="H13" s="33">
        <f t="shared" si="0"/>
        <v>24</v>
      </c>
      <c r="I13" s="34">
        <v>8</v>
      </c>
      <c r="J13" s="32">
        <v>9</v>
      </c>
      <c r="K13" s="32">
        <v>8.5</v>
      </c>
      <c r="L13" s="33">
        <f t="shared" si="1"/>
        <v>25.5</v>
      </c>
      <c r="M13" s="31">
        <v>7</v>
      </c>
      <c r="N13" s="36">
        <v>9</v>
      </c>
      <c r="O13" s="36">
        <v>8.5</v>
      </c>
      <c r="P13" s="33">
        <f t="shared" si="2"/>
        <v>24.5</v>
      </c>
      <c r="Q13" s="37">
        <f t="shared" si="3"/>
        <v>24.666666666666668</v>
      </c>
      <c r="R13" s="77" t="str">
        <f>VLOOKUP(AC13,'Judging Data Entry - Digital'!$AC$2:$AD$6,2,FALSE)</f>
        <v>HM</v>
      </c>
      <c r="S13" s="61" t="s">
        <v>280</v>
      </c>
      <c r="U13" s="4" t="b">
        <f t="shared" si="4"/>
        <v>0</v>
      </c>
      <c r="V13" s="4">
        <f t="shared" si="5"/>
        <v>0</v>
      </c>
      <c r="W13" s="4" t="b">
        <f t="shared" si="6"/>
        <v>1</v>
      </c>
      <c r="X13" s="4">
        <f t="shared" si="7"/>
        <v>1</v>
      </c>
      <c r="Y13" s="4" t="b">
        <f t="shared" si="8"/>
        <v>0</v>
      </c>
      <c r="Z13" s="4">
        <f t="shared" si="9"/>
        <v>0</v>
      </c>
      <c r="AA13" s="4" t="b">
        <f t="shared" si="10"/>
        <v>0</v>
      </c>
      <c r="AB13" s="4">
        <f t="shared" si="11"/>
        <v>0</v>
      </c>
      <c r="AC13" s="4">
        <f t="shared" si="12"/>
        <v>3</v>
      </c>
      <c r="AE13" s="38">
        <f t="shared" si="13"/>
        <v>24.666666666666668</v>
      </c>
      <c r="AG13" s="39" t="str">
        <f t="shared" si="14"/>
        <v>Score: 24.7/30    Honorable Mention</v>
      </c>
      <c r="AH13" s="39" t="str">
        <f t="shared" si="15"/>
        <v>Honorable Mention</v>
      </c>
      <c r="AI13" s="3" t="str">
        <f t="shared" si="16"/>
        <v>'Carnivale' by Ken Greenhorn
Score: 24.7/30    Honorable Mention
Judges Comments: good addition of the Ferris wheel to the background, nice post processing technique, really well done - postcard feel</v>
      </c>
      <c r="AK13" s="111" t="str">
        <f t="shared" si="17"/>
        <v>Score: 24.7    Honorable Mention</v>
      </c>
      <c r="AM13" s="3" t="str">
        <f t="shared" si="18"/>
        <v>'Carnivale' by Ken Greenhorn
Score: 24.7    Honorable Mention  
good addition of the Ferris wheel to the background, nice post processing technique, really well done - postcard feel</v>
      </c>
    </row>
    <row r="14" spans="1:39" ht="45.75" customHeight="1">
      <c r="A14" s="30">
        <v>4</v>
      </c>
      <c r="B14" s="30" t="s">
        <v>24</v>
      </c>
      <c r="C14" s="71" t="s">
        <v>100</v>
      </c>
      <c r="D14" s="83" t="s">
        <v>175</v>
      </c>
      <c r="E14" s="31">
        <v>6</v>
      </c>
      <c r="F14" s="32">
        <v>8</v>
      </c>
      <c r="G14" s="32">
        <v>6</v>
      </c>
      <c r="H14" s="33">
        <f t="shared" si="0"/>
        <v>20</v>
      </c>
      <c r="I14" s="34">
        <v>6</v>
      </c>
      <c r="J14" s="36">
        <v>8</v>
      </c>
      <c r="K14" s="36">
        <v>7</v>
      </c>
      <c r="L14" s="33">
        <f t="shared" si="1"/>
        <v>21</v>
      </c>
      <c r="M14" s="31">
        <v>7</v>
      </c>
      <c r="N14" s="36">
        <v>9</v>
      </c>
      <c r="O14" s="36">
        <v>6</v>
      </c>
      <c r="P14" s="33">
        <f t="shared" si="2"/>
        <v>22</v>
      </c>
      <c r="Q14" s="37">
        <f t="shared" si="3"/>
        <v>21</v>
      </c>
      <c r="R14" s="77" t="str">
        <f>VLOOKUP(AC14,'Judging Data Entry - Digital'!$AC$2:$AD$6,2,FALSE)</f>
        <v> </v>
      </c>
      <c r="S14" s="61" t="s">
        <v>264</v>
      </c>
      <c r="U14" s="4" t="b">
        <f t="shared" si="4"/>
        <v>0</v>
      </c>
      <c r="V14" s="4">
        <f t="shared" si="5"/>
        <v>0</v>
      </c>
      <c r="W14" s="4" t="b">
        <f t="shared" si="6"/>
        <v>0</v>
      </c>
      <c r="X14" s="4">
        <f t="shared" si="7"/>
        <v>0</v>
      </c>
      <c r="Y14" s="4" t="b">
        <f t="shared" si="8"/>
        <v>0</v>
      </c>
      <c r="Z14" s="4">
        <f t="shared" si="9"/>
        <v>0</v>
      </c>
      <c r="AA14" s="4" t="b">
        <f t="shared" si="10"/>
        <v>0</v>
      </c>
      <c r="AB14" s="4">
        <f t="shared" si="11"/>
        <v>0</v>
      </c>
      <c r="AC14" s="4">
        <f t="shared" si="12"/>
        <v>0</v>
      </c>
      <c r="AE14" s="38">
        <f t="shared" si="13"/>
        <v>21</v>
      </c>
      <c r="AG14" s="39" t="str">
        <f t="shared" si="14"/>
        <v>Score: 21/30    </v>
      </c>
      <c r="AH14" s="39">
        <f t="shared" si="15"/>
      </c>
      <c r="AI14" s="3" t="str">
        <f t="shared" si="16"/>
        <v>'Creating The Wave In The Old Days' by Emily Schindel
Score: 21/30    
Judges Comments: nice enhancement of the textures, interesting title</v>
      </c>
      <c r="AK14" s="111" t="str">
        <f t="shared" si="17"/>
        <v>Score: 21    </v>
      </c>
      <c r="AM14" s="3" t="str">
        <f t="shared" si="18"/>
        <v>'Creating The Wave In The Old Days' by Emily Schindel
Score: 21      
nice enhancement of the textures, interesting title</v>
      </c>
    </row>
    <row r="15" spans="1:39" ht="45.75" customHeight="1">
      <c r="A15" s="30">
        <v>5</v>
      </c>
      <c r="B15" s="30" t="s">
        <v>24</v>
      </c>
      <c r="C15" s="71" t="s">
        <v>101</v>
      </c>
      <c r="D15" s="83" t="s">
        <v>47</v>
      </c>
      <c r="E15" s="31">
        <v>7</v>
      </c>
      <c r="F15" s="32">
        <v>8</v>
      </c>
      <c r="G15" s="32">
        <v>7.5</v>
      </c>
      <c r="H15" s="33">
        <f t="shared" si="0"/>
        <v>22.5</v>
      </c>
      <c r="I15" s="34">
        <v>7</v>
      </c>
      <c r="J15" s="36">
        <v>8</v>
      </c>
      <c r="K15" s="36">
        <v>7</v>
      </c>
      <c r="L15" s="33">
        <f t="shared" si="1"/>
        <v>22</v>
      </c>
      <c r="M15" s="31">
        <v>8</v>
      </c>
      <c r="N15" s="36">
        <v>9</v>
      </c>
      <c r="O15" s="36">
        <v>7.5</v>
      </c>
      <c r="P15" s="33">
        <f t="shared" si="2"/>
        <v>24.5</v>
      </c>
      <c r="Q15" s="37">
        <f t="shared" si="3"/>
        <v>23</v>
      </c>
      <c r="R15" s="77" t="str">
        <f>VLOOKUP(AC15,'Judging Data Entry - Digital'!$AC$2:$AD$6,2,FALSE)</f>
        <v>HM</v>
      </c>
      <c r="S15" s="61" t="s">
        <v>265</v>
      </c>
      <c r="U15" s="4" t="b">
        <f t="shared" si="4"/>
        <v>0</v>
      </c>
      <c r="V15" s="4">
        <f t="shared" si="5"/>
        <v>0</v>
      </c>
      <c r="W15" s="4" t="b">
        <f t="shared" si="6"/>
        <v>1</v>
      </c>
      <c r="X15" s="4">
        <f t="shared" si="7"/>
        <v>1</v>
      </c>
      <c r="Y15" s="4" t="b">
        <f t="shared" si="8"/>
        <v>0</v>
      </c>
      <c r="Z15" s="4">
        <f t="shared" si="9"/>
        <v>0</v>
      </c>
      <c r="AA15" s="4" t="b">
        <f t="shared" si="10"/>
        <v>0</v>
      </c>
      <c r="AB15" s="4">
        <f t="shared" si="11"/>
        <v>0</v>
      </c>
      <c r="AC15" s="4">
        <f t="shared" si="12"/>
        <v>3</v>
      </c>
      <c r="AE15" s="38">
        <f t="shared" si="13"/>
        <v>23</v>
      </c>
      <c r="AG15" s="39" t="str">
        <f t="shared" si="14"/>
        <v>Score: 23/30    Honorable Mention</v>
      </c>
      <c r="AH15" s="39" t="str">
        <f t="shared" si="15"/>
        <v>Honorable Mention</v>
      </c>
      <c r="AI15" s="3" t="str">
        <f t="shared" si="16"/>
        <v>'Dark Times' by Doris Santha
Score: 23/30    Honorable Mention
Judges Comments: interesting choice of post processing along with the title -ominous feeling</v>
      </c>
      <c r="AK15" s="111" t="str">
        <f t="shared" si="17"/>
        <v>Score: 23    Honorable Mention</v>
      </c>
      <c r="AM15" s="3" t="str">
        <f t="shared" si="18"/>
        <v>'Dark Times' by Doris Santha
Score: 23    Honorable Mention  
interesting choice of post processing along with the title -ominous feeling</v>
      </c>
    </row>
    <row r="16" spans="1:39" ht="45.75" customHeight="1">
      <c r="A16" s="30">
        <v>6</v>
      </c>
      <c r="B16" s="30" t="s">
        <v>24</v>
      </c>
      <c r="C16" s="71" t="s">
        <v>102</v>
      </c>
      <c r="D16" s="83" t="s">
        <v>39</v>
      </c>
      <c r="E16" s="31">
        <v>7</v>
      </c>
      <c r="F16" s="32">
        <v>8</v>
      </c>
      <c r="G16" s="32">
        <v>6</v>
      </c>
      <c r="H16" s="33">
        <f t="shared" si="0"/>
        <v>21</v>
      </c>
      <c r="I16" s="34">
        <v>7</v>
      </c>
      <c r="J16" s="36">
        <v>8</v>
      </c>
      <c r="K16" s="36">
        <v>6.5</v>
      </c>
      <c r="L16" s="33">
        <f t="shared" si="1"/>
        <v>21.5</v>
      </c>
      <c r="M16" s="31">
        <v>8</v>
      </c>
      <c r="N16" s="36">
        <v>9</v>
      </c>
      <c r="O16" s="36">
        <v>7</v>
      </c>
      <c r="P16" s="33">
        <f t="shared" si="2"/>
        <v>24</v>
      </c>
      <c r="Q16" s="37">
        <f t="shared" si="3"/>
        <v>22.166666666666668</v>
      </c>
      <c r="R16" s="77" t="str">
        <f>VLOOKUP(AC16,'Judging Data Entry - Digital'!$AC$2:$AD$6,2,FALSE)</f>
        <v>HM</v>
      </c>
      <c r="S16" s="61" t="s">
        <v>266</v>
      </c>
      <c r="U16" s="4" t="b">
        <f t="shared" si="4"/>
        <v>0</v>
      </c>
      <c r="V16" s="4">
        <f t="shared" si="5"/>
        <v>0</v>
      </c>
      <c r="W16" s="4" t="b">
        <f t="shared" si="6"/>
        <v>1</v>
      </c>
      <c r="X16" s="4">
        <f t="shared" si="7"/>
        <v>1</v>
      </c>
      <c r="Y16" s="4" t="b">
        <f t="shared" si="8"/>
        <v>0</v>
      </c>
      <c r="Z16" s="4">
        <f t="shared" si="9"/>
        <v>0</v>
      </c>
      <c r="AA16" s="4" t="b">
        <f t="shared" si="10"/>
        <v>0</v>
      </c>
      <c r="AB16" s="4">
        <f t="shared" si="11"/>
        <v>0</v>
      </c>
      <c r="AC16" s="4">
        <f t="shared" si="12"/>
        <v>3</v>
      </c>
      <c r="AE16" s="38">
        <f t="shared" si="13"/>
        <v>22.166666666666668</v>
      </c>
      <c r="AG16" s="39" t="str">
        <f t="shared" si="14"/>
        <v>Score: 22.2/30    Honorable Mention</v>
      </c>
      <c r="AH16" s="39" t="str">
        <f t="shared" si="15"/>
        <v>Honorable Mention</v>
      </c>
      <c r="AI16" s="3" t="str">
        <f t="shared" si="16"/>
        <v>'Dustbowl' by Gayvin Franson
Score: 22.2/30    Honorable Mention
Judges Comments: interesting AR effect, use of black brings out the details - but watch the halos</v>
      </c>
      <c r="AK16" s="111" t="str">
        <f t="shared" si="17"/>
        <v>Score: 22.2    Honorable Mention</v>
      </c>
      <c r="AM16" s="3" t="str">
        <f t="shared" si="18"/>
        <v>'Dustbowl' by Gayvin Franson
Score: 22.2    Honorable Mention  
interesting AR effect, use of black brings out the details - but watch the halos</v>
      </c>
    </row>
    <row r="17" spans="1:39" ht="45.75" customHeight="1">
      <c r="A17" s="30">
        <v>7</v>
      </c>
      <c r="B17" s="30" t="s">
        <v>24</v>
      </c>
      <c r="C17" s="71" t="s">
        <v>103</v>
      </c>
      <c r="D17" s="83" t="s">
        <v>41</v>
      </c>
      <c r="E17" s="31">
        <v>7</v>
      </c>
      <c r="F17" s="32">
        <v>8</v>
      </c>
      <c r="G17" s="32">
        <v>7</v>
      </c>
      <c r="H17" s="33">
        <f aca="true" t="shared" si="19" ref="H17:H25">E17+F17+G17</f>
        <v>22</v>
      </c>
      <c r="I17" s="34">
        <v>8</v>
      </c>
      <c r="J17" s="36">
        <v>8</v>
      </c>
      <c r="K17" s="36">
        <v>7</v>
      </c>
      <c r="L17" s="33">
        <f aca="true" t="shared" si="20" ref="L17:L25">I17+J17+K17</f>
        <v>23</v>
      </c>
      <c r="M17" s="31">
        <v>7</v>
      </c>
      <c r="N17" s="36">
        <v>9</v>
      </c>
      <c r="O17" s="36">
        <v>7</v>
      </c>
      <c r="P17" s="33">
        <f aca="true" t="shared" si="21" ref="P17:P25">M17+N17+O17</f>
        <v>23</v>
      </c>
      <c r="Q17" s="37">
        <f aca="true" t="shared" si="22" ref="Q17:Q25">(H17+L17+P17)/3</f>
        <v>22.666666666666668</v>
      </c>
      <c r="R17" s="77" t="str">
        <f>VLOOKUP(AC17,'Judging Data Entry - Digital'!$AC$2:$AD$6,2,FALSE)</f>
        <v>HM</v>
      </c>
      <c r="S17" s="61" t="s">
        <v>267</v>
      </c>
      <c r="U17" s="4" t="b">
        <f aca="true" t="shared" si="23" ref="U17:U26">AND($U$31&lt;22,Q17=$U$31)</f>
        <v>0</v>
      </c>
      <c r="V17" s="4">
        <f aca="true" t="shared" si="24" ref="V17:V25">IF(U17=TRUE,1,0)</f>
        <v>0</v>
      </c>
      <c r="W17" s="4" t="b">
        <f aca="true" t="shared" si="25" ref="W17:W25">AND($U$10=0,Q17&gt;21.99)</f>
        <v>1</v>
      </c>
      <c r="X17" s="4">
        <f aca="true" t="shared" si="26" ref="X17:X25">IF(W17=TRUE,1,0)</f>
        <v>1</v>
      </c>
      <c r="Y17" s="4" t="b">
        <f t="shared" si="8"/>
        <v>0</v>
      </c>
      <c r="Z17" s="4">
        <f aca="true" t="shared" si="27" ref="Z17:Z25">IF(Y17=TRUE,2,0)</f>
        <v>0</v>
      </c>
      <c r="AA17" s="4" t="b">
        <f t="shared" si="10"/>
        <v>0</v>
      </c>
      <c r="AB17" s="4">
        <f aca="true" t="shared" si="28" ref="AB17:AB25">IF(AA17=TRUE,1,0)</f>
        <v>0</v>
      </c>
      <c r="AC17" s="4">
        <f aca="true" t="shared" si="29" ref="AC17:AC25">U17+(W17*2)+X17+Y17+Z17</f>
        <v>3</v>
      </c>
      <c r="AE17" s="38">
        <f aca="true" t="shared" si="30" ref="AE17:AE25">Q17</f>
        <v>22.666666666666668</v>
      </c>
      <c r="AG17" s="39" t="str">
        <f t="shared" si="14"/>
        <v>Score: 22.7/30    Honorable Mention</v>
      </c>
      <c r="AH17" s="39" t="str">
        <f t="shared" si="15"/>
        <v>Honorable Mention</v>
      </c>
      <c r="AI17" s="3" t="str">
        <f t="shared" si="16"/>
        <v>'Early Standard' by Bruce Guenter
Score: 22.7/30    Honorable Mention
Judges Comments: interesting choice of AR effects - seems to work</v>
      </c>
      <c r="AK17" s="111" t="str">
        <f t="shared" si="17"/>
        <v>Score: 22.7    Honorable Mention</v>
      </c>
      <c r="AM17" s="3" t="str">
        <f t="shared" si="18"/>
        <v>'Early Standard' by Bruce Guenter
Score: 22.7    Honorable Mention  
interesting choice of AR effects - seems to work</v>
      </c>
    </row>
    <row r="18" spans="1:39" ht="45.75" customHeight="1">
      <c r="A18" s="30">
        <v>8</v>
      </c>
      <c r="B18" s="30" t="s">
        <v>24</v>
      </c>
      <c r="C18" s="71" t="s">
        <v>104</v>
      </c>
      <c r="D18" s="83" t="s">
        <v>65</v>
      </c>
      <c r="E18" s="31">
        <v>7</v>
      </c>
      <c r="F18" s="32">
        <v>8</v>
      </c>
      <c r="G18" s="32">
        <v>8</v>
      </c>
      <c r="H18" s="33">
        <f t="shared" si="19"/>
        <v>23</v>
      </c>
      <c r="I18" s="34">
        <v>7</v>
      </c>
      <c r="J18" s="36">
        <v>9</v>
      </c>
      <c r="K18" s="36">
        <v>8</v>
      </c>
      <c r="L18" s="33">
        <f t="shared" si="20"/>
        <v>24</v>
      </c>
      <c r="M18" s="31">
        <v>6</v>
      </c>
      <c r="N18" s="36">
        <v>9</v>
      </c>
      <c r="O18" s="36">
        <v>8</v>
      </c>
      <c r="P18" s="33">
        <f t="shared" si="21"/>
        <v>23</v>
      </c>
      <c r="Q18" s="37">
        <f t="shared" si="22"/>
        <v>23.333333333333332</v>
      </c>
      <c r="R18" s="77" t="str">
        <f>VLOOKUP(AC18,'Judging Data Entry - Digital'!$AC$2:$AD$6,2,FALSE)</f>
        <v>HM</v>
      </c>
      <c r="S18" s="61" t="s">
        <v>268</v>
      </c>
      <c r="U18" s="4" t="b">
        <f t="shared" si="23"/>
        <v>0</v>
      </c>
      <c r="V18" s="4">
        <f t="shared" si="24"/>
        <v>0</v>
      </c>
      <c r="W18" s="4" t="b">
        <f t="shared" si="25"/>
        <v>1</v>
      </c>
      <c r="X18" s="4">
        <f t="shared" si="26"/>
        <v>1</v>
      </c>
      <c r="Y18" s="4" t="b">
        <f t="shared" si="8"/>
        <v>0</v>
      </c>
      <c r="Z18" s="4">
        <f t="shared" si="27"/>
        <v>0</v>
      </c>
      <c r="AA18" s="4" t="b">
        <f t="shared" si="10"/>
        <v>0</v>
      </c>
      <c r="AB18" s="4">
        <f t="shared" si="28"/>
        <v>0</v>
      </c>
      <c r="AC18" s="4">
        <f t="shared" si="29"/>
        <v>3</v>
      </c>
      <c r="AE18" s="38">
        <f t="shared" si="30"/>
        <v>23.333333333333332</v>
      </c>
      <c r="AG18" s="39" t="str">
        <f t="shared" si="14"/>
        <v>Score: 23.3/30    Honorable Mention</v>
      </c>
      <c r="AH18" s="39" t="str">
        <f t="shared" si="15"/>
        <v>Honorable Mention</v>
      </c>
      <c r="AI18" s="3" t="str">
        <f t="shared" si="16"/>
        <v>'Empties' by Lorilee Guenter
Score: 23.3/30    Honorable Mention
Judges Comments: feels like an old advertisement or an art piece, color tones are from an earlier time</v>
      </c>
      <c r="AK18" s="111" t="str">
        <f t="shared" si="17"/>
        <v>Score: 23.3    Honorable Mention</v>
      </c>
      <c r="AM18" s="3" t="str">
        <f t="shared" si="18"/>
        <v>'Empties' by Lorilee Guenter
Score: 23.3    Honorable Mention  
feels like an old advertisement or an art piece, color tones are from an earlier time</v>
      </c>
    </row>
    <row r="19" spans="1:39" ht="45.75" customHeight="1">
      <c r="A19" s="30">
        <v>9</v>
      </c>
      <c r="B19" s="30" t="s">
        <v>24</v>
      </c>
      <c r="C19" s="71" t="s">
        <v>105</v>
      </c>
      <c r="D19" s="83" t="s">
        <v>31</v>
      </c>
      <c r="E19" s="31">
        <v>8</v>
      </c>
      <c r="F19" s="32">
        <v>9</v>
      </c>
      <c r="G19" s="32">
        <v>7.5</v>
      </c>
      <c r="H19" s="33">
        <f t="shared" si="19"/>
        <v>24.5</v>
      </c>
      <c r="I19" s="34">
        <v>9</v>
      </c>
      <c r="J19" s="36">
        <v>9</v>
      </c>
      <c r="K19" s="36">
        <v>8</v>
      </c>
      <c r="L19" s="33">
        <f t="shared" si="20"/>
        <v>26</v>
      </c>
      <c r="M19" s="31">
        <v>6</v>
      </c>
      <c r="N19" s="36">
        <v>9</v>
      </c>
      <c r="O19" s="36">
        <v>8</v>
      </c>
      <c r="P19" s="33">
        <f t="shared" si="21"/>
        <v>23</v>
      </c>
      <c r="Q19" s="37">
        <f t="shared" si="22"/>
        <v>24.5</v>
      </c>
      <c r="R19" s="77" t="str">
        <f>VLOOKUP(AC19,'Judging Data Entry - Digital'!$AC$2:$AD$6,2,FALSE)</f>
        <v>HM</v>
      </c>
      <c r="S19" s="61" t="s">
        <v>269</v>
      </c>
      <c r="U19" s="4" t="b">
        <f t="shared" si="23"/>
        <v>0</v>
      </c>
      <c r="V19" s="4">
        <f t="shared" si="24"/>
        <v>0</v>
      </c>
      <c r="W19" s="4" t="b">
        <f t="shared" si="25"/>
        <v>1</v>
      </c>
      <c r="X19" s="4">
        <f t="shared" si="26"/>
        <v>1</v>
      </c>
      <c r="Y19" s="4" t="b">
        <f t="shared" si="8"/>
        <v>0</v>
      </c>
      <c r="Z19" s="4">
        <f t="shared" si="27"/>
        <v>0</v>
      </c>
      <c r="AA19" s="4" t="b">
        <f t="shared" si="10"/>
        <v>0</v>
      </c>
      <c r="AB19" s="4">
        <f t="shared" si="28"/>
        <v>0</v>
      </c>
      <c r="AC19" s="4">
        <f t="shared" si="29"/>
        <v>3</v>
      </c>
      <c r="AE19" s="38">
        <f t="shared" si="30"/>
        <v>24.5</v>
      </c>
      <c r="AG19" s="39" t="str">
        <f t="shared" si="14"/>
        <v>Score: 24.5/30    Honorable Mention</v>
      </c>
      <c r="AH19" s="39" t="str">
        <f t="shared" si="15"/>
        <v>Honorable Mention</v>
      </c>
      <c r="AI19" s="3" t="str">
        <f t="shared" si="16"/>
        <v>'Forgotten' by Cathy Anderson
Score: 24.5/30    Honorable Mention
Judges Comments: looks like a bad car accident, feels like an art piece</v>
      </c>
      <c r="AK19" s="111" t="str">
        <f t="shared" si="17"/>
        <v>Score: 24.5    Honorable Mention</v>
      </c>
      <c r="AM19" s="3" t="str">
        <f t="shared" si="18"/>
        <v>'Forgotten' by Cathy Anderson
Score: 24.5    Honorable Mention  
looks like a bad car accident, feels like an art piece</v>
      </c>
    </row>
    <row r="20" spans="1:39" ht="45.75" customHeight="1">
      <c r="A20" s="30">
        <v>10</v>
      </c>
      <c r="B20" s="30" t="s">
        <v>24</v>
      </c>
      <c r="C20" s="71" t="s">
        <v>106</v>
      </c>
      <c r="D20" s="83" t="s">
        <v>33</v>
      </c>
      <c r="E20" s="31">
        <v>7</v>
      </c>
      <c r="F20" s="32">
        <v>8</v>
      </c>
      <c r="G20" s="32">
        <v>7</v>
      </c>
      <c r="H20" s="33">
        <f t="shared" si="19"/>
        <v>22</v>
      </c>
      <c r="I20" s="34">
        <v>8</v>
      </c>
      <c r="J20" s="36">
        <v>8</v>
      </c>
      <c r="K20" s="36">
        <v>6.5</v>
      </c>
      <c r="L20" s="33">
        <f t="shared" si="20"/>
        <v>22.5</v>
      </c>
      <c r="M20" s="31">
        <v>8</v>
      </c>
      <c r="N20" s="36">
        <v>9</v>
      </c>
      <c r="O20" s="36">
        <v>7</v>
      </c>
      <c r="P20" s="33">
        <f t="shared" si="21"/>
        <v>24</v>
      </c>
      <c r="Q20" s="37">
        <f t="shared" si="22"/>
        <v>22.833333333333332</v>
      </c>
      <c r="R20" s="77" t="str">
        <f>VLOOKUP(AC20,'Judging Data Entry - Digital'!$AC$2:$AD$6,2,FALSE)</f>
        <v>HM</v>
      </c>
      <c r="S20" s="61" t="s">
        <v>270</v>
      </c>
      <c r="U20" s="4" t="b">
        <f t="shared" si="23"/>
        <v>0</v>
      </c>
      <c r="V20" s="4">
        <f t="shared" si="24"/>
        <v>0</v>
      </c>
      <c r="W20" s="4" t="b">
        <f t="shared" si="25"/>
        <v>1</v>
      </c>
      <c r="X20" s="4">
        <f t="shared" si="26"/>
        <v>1</v>
      </c>
      <c r="Y20" s="4" t="b">
        <f t="shared" si="8"/>
        <v>0</v>
      </c>
      <c r="Z20" s="4">
        <f t="shared" si="27"/>
        <v>0</v>
      </c>
      <c r="AA20" s="4" t="b">
        <f t="shared" si="10"/>
        <v>0</v>
      </c>
      <c r="AB20" s="4">
        <f t="shared" si="28"/>
        <v>0</v>
      </c>
      <c r="AC20" s="4">
        <f t="shared" si="29"/>
        <v>3</v>
      </c>
      <c r="AE20" s="38">
        <f t="shared" si="30"/>
        <v>22.833333333333332</v>
      </c>
      <c r="AG20" s="39" t="str">
        <f t="shared" si="14"/>
        <v>Score: 22.8/30    Honorable Mention</v>
      </c>
      <c r="AH20" s="39" t="str">
        <f t="shared" si="15"/>
        <v>Honorable Mention</v>
      </c>
      <c r="AI20" s="3" t="str">
        <f t="shared" si="16"/>
        <v>'Grampa's Hot Wheels' by Helen Brown
Score: 22.8/30    Honorable Mention
Judges Comments: a wide variety of textures and colors make for an interesting image</v>
      </c>
      <c r="AK20" s="111" t="str">
        <f t="shared" si="17"/>
        <v>Score: 22.8    Honorable Mention</v>
      </c>
      <c r="AM20" s="3" t="str">
        <f t="shared" si="18"/>
        <v>'Grampa's Hot Wheels' by Helen Brown
Score: 22.8    Honorable Mention  
a wide variety of textures and colors make for an interesting image</v>
      </c>
    </row>
    <row r="21" spans="1:39" ht="45.75" customHeight="1">
      <c r="A21" s="30">
        <v>11</v>
      </c>
      <c r="B21" s="30" t="s">
        <v>24</v>
      </c>
      <c r="C21" s="71" t="s">
        <v>107</v>
      </c>
      <c r="D21" s="83" t="s">
        <v>56</v>
      </c>
      <c r="E21" s="31">
        <v>9</v>
      </c>
      <c r="F21" s="32">
        <v>9</v>
      </c>
      <c r="G21" s="32">
        <v>7.5</v>
      </c>
      <c r="H21" s="33">
        <f t="shared" si="19"/>
        <v>25.5</v>
      </c>
      <c r="I21" s="34">
        <v>8</v>
      </c>
      <c r="J21" s="36">
        <v>9</v>
      </c>
      <c r="K21" s="36">
        <v>7.5</v>
      </c>
      <c r="L21" s="33">
        <f t="shared" si="20"/>
        <v>24.5</v>
      </c>
      <c r="M21" s="31">
        <v>9</v>
      </c>
      <c r="N21" s="36">
        <v>8</v>
      </c>
      <c r="O21" s="36">
        <v>7.5</v>
      </c>
      <c r="P21" s="33">
        <f t="shared" si="21"/>
        <v>24.5</v>
      </c>
      <c r="Q21" s="37">
        <f t="shared" si="22"/>
        <v>24.833333333333332</v>
      </c>
      <c r="R21" s="77" t="str">
        <f>VLOOKUP(AC21,'Judging Data Entry - Digital'!$AC$2:$AD$6,2,FALSE)</f>
        <v>HM</v>
      </c>
      <c r="S21" s="61" t="s">
        <v>271</v>
      </c>
      <c r="U21" s="4" t="b">
        <f t="shared" si="23"/>
        <v>0</v>
      </c>
      <c r="V21" s="4">
        <f t="shared" si="24"/>
        <v>0</v>
      </c>
      <c r="W21" s="4" t="b">
        <f t="shared" si="25"/>
        <v>1</v>
      </c>
      <c r="X21" s="4">
        <f t="shared" si="26"/>
        <v>1</v>
      </c>
      <c r="Y21" s="4" t="b">
        <f t="shared" si="8"/>
        <v>0</v>
      </c>
      <c r="Z21" s="4">
        <f t="shared" si="27"/>
        <v>0</v>
      </c>
      <c r="AA21" s="4" t="b">
        <f t="shared" si="10"/>
        <v>0</v>
      </c>
      <c r="AB21" s="4">
        <f t="shared" si="28"/>
        <v>0</v>
      </c>
      <c r="AC21" s="4">
        <f t="shared" si="29"/>
        <v>3</v>
      </c>
      <c r="AE21" s="38">
        <f t="shared" si="30"/>
        <v>24.833333333333332</v>
      </c>
      <c r="AG21" s="39" t="str">
        <f t="shared" si="14"/>
        <v>Score: 24.8/30    Honorable Mention</v>
      </c>
      <c r="AH21" s="39" t="str">
        <f t="shared" si="15"/>
        <v>Honorable Mention</v>
      </c>
      <c r="AI21" s="3" t="str">
        <f t="shared" si="16"/>
        <v>'Homage to Athena' by Richard Kerbes
Score: 24.8/30    Honorable Mention
Judges Comments: good crop choice (panorama), has a military feel to it, cool way to blend in a lot of visitors</v>
      </c>
      <c r="AK21" s="111" t="str">
        <f t="shared" si="17"/>
        <v>Score: 24.8    Honorable Mention</v>
      </c>
      <c r="AM21" s="3" t="str">
        <f t="shared" si="18"/>
        <v>'Homage to Athena' by Richard Kerbes
Score: 24.8    Honorable Mention  
good crop choice (panorama), has a military feel to it, cool way to blend in a lot of visitors</v>
      </c>
    </row>
    <row r="22" spans="1:39" ht="45.75" customHeight="1">
      <c r="A22" s="30">
        <v>12</v>
      </c>
      <c r="B22" s="30" t="s">
        <v>24</v>
      </c>
      <c r="C22" s="71" t="s">
        <v>108</v>
      </c>
      <c r="D22" s="83" t="s">
        <v>53</v>
      </c>
      <c r="E22" s="31">
        <v>7</v>
      </c>
      <c r="F22" s="32">
        <v>9</v>
      </c>
      <c r="G22" s="32">
        <v>7.5</v>
      </c>
      <c r="H22" s="33">
        <f t="shared" si="19"/>
        <v>23.5</v>
      </c>
      <c r="I22" s="34">
        <v>8</v>
      </c>
      <c r="J22" s="36">
        <v>9</v>
      </c>
      <c r="K22" s="36">
        <v>7.5</v>
      </c>
      <c r="L22" s="33">
        <f t="shared" si="20"/>
        <v>24.5</v>
      </c>
      <c r="M22" s="31">
        <v>8</v>
      </c>
      <c r="N22" s="36">
        <v>9</v>
      </c>
      <c r="O22" s="36">
        <v>7.5</v>
      </c>
      <c r="P22" s="33">
        <f t="shared" si="21"/>
        <v>24.5</v>
      </c>
      <c r="Q22" s="37">
        <f t="shared" si="22"/>
        <v>24.166666666666668</v>
      </c>
      <c r="R22" s="77" t="str">
        <f>VLOOKUP(AC22,'Judging Data Entry - Digital'!$AC$2:$AD$6,2,FALSE)</f>
        <v>HM</v>
      </c>
      <c r="S22" s="61" t="s">
        <v>272</v>
      </c>
      <c r="U22" s="4" t="b">
        <f t="shared" si="23"/>
        <v>0</v>
      </c>
      <c r="V22" s="4">
        <f t="shared" si="24"/>
        <v>0</v>
      </c>
      <c r="W22" s="4" t="b">
        <f t="shared" si="25"/>
        <v>1</v>
      </c>
      <c r="X22" s="4">
        <f t="shared" si="26"/>
        <v>1</v>
      </c>
      <c r="Y22" s="4" t="b">
        <f t="shared" si="8"/>
        <v>0</v>
      </c>
      <c r="Z22" s="4">
        <f t="shared" si="27"/>
        <v>0</v>
      </c>
      <c r="AA22" s="4" t="b">
        <f t="shared" si="10"/>
        <v>0</v>
      </c>
      <c r="AB22" s="4">
        <f t="shared" si="28"/>
        <v>0</v>
      </c>
      <c r="AC22" s="4">
        <f t="shared" si="29"/>
        <v>3</v>
      </c>
      <c r="AE22" s="38">
        <f t="shared" si="30"/>
        <v>24.166666666666668</v>
      </c>
      <c r="AG22" s="39" t="str">
        <f t="shared" si="14"/>
        <v>Score: 24.2/30    Honorable Mention</v>
      </c>
      <c r="AH22" s="39" t="str">
        <f t="shared" si="15"/>
        <v>Honorable Mention</v>
      </c>
      <c r="AI22" s="3" t="str">
        <f t="shared" si="16"/>
        <v>'Memories' by Howard Brown
Score: 24.2/30    Honorable Mention
Judges Comments: nice use of the ghosting technique, nice even soft lighting</v>
      </c>
      <c r="AK22" s="111" t="str">
        <f t="shared" si="17"/>
        <v>Score: 24.2    Honorable Mention</v>
      </c>
      <c r="AM22" s="3" t="str">
        <f t="shared" si="18"/>
        <v>'Memories' by Howard Brown
Score: 24.2    Honorable Mention  
nice use of the ghosting technique, nice even soft lighting</v>
      </c>
    </row>
    <row r="23" spans="1:39" ht="45.75" customHeight="1">
      <c r="A23" s="30">
        <v>13</v>
      </c>
      <c r="B23" s="30" t="s">
        <v>24</v>
      </c>
      <c r="C23" s="71" t="s">
        <v>109</v>
      </c>
      <c r="D23" s="83" t="s">
        <v>176</v>
      </c>
      <c r="E23" s="31">
        <v>7</v>
      </c>
      <c r="F23" s="32">
        <v>8</v>
      </c>
      <c r="G23" s="32">
        <v>7.5</v>
      </c>
      <c r="H23" s="33">
        <f t="shared" si="19"/>
        <v>22.5</v>
      </c>
      <c r="I23" s="34">
        <v>7</v>
      </c>
      <c r="J23" s="36">
        <v>8</v>
      </c>
      <c r="K23" s="36">
        <v>7.5</v>
      </c>
      <c r="L23" s="33">
        <f t="shared" si="20"/>
        <v>22.5</v>
      </c>
      <c r="M23" s="31">
        <v>7</v>
      </c>
      <c r="N23" s="36">
        <v>9</v>
      </c>
      <c r="O23" s="36">
        <v>8</v>
      </c>
      <c r="P23" s="33">
        <f t="shared" si="21"/>
        <v>24</v>
      </c>
      <c r="Q23" s="37">
        <f t="shared" si="22"/>
        <v>23</v>
      </c>
      <c r="R23" s="77" t="str">
        <f>VLOOKUP(AC23,'Judging Data Entry - Digital'!$AC$2:$AD$6,2,FALSE)</f>
        <v>HM</v>
      </c>
      <c r="S23" s="61" t="s">
        <v>273</v>
      </c>
      <c r="U23" s="4" t="b">
        <f t="shared" si="23"/>
        <v>0</v>
      </c>
      <c r="V23" s="4">
        <f t="shared" si="24"/>
        <v>0</v>
      </c>
      <c r="W23" s="4" t="b">
        <f t="shared" si="25"/>
        <v>1</v>
      </c>
      <c r="X23" s="4">
        <f t="shared" si="26"/>
        <v>1</v>
      </c>
      <c r="Y23" s="4" t="b">
        <f t="shared" si="8"/>
        <v>0</v>
      </c>
      <c r="Z23" s="4">
        <f t="shared" si="27"/>
        <v>0</v>
      </c>
      <c r="AA23" s="4" t="b">
        <f t="shared" si="10"/>
        <v>0</v>
      </c>
      <c r="AB23" s="4">
        <f t="shared" si="28"/>
        <v>0</v>
      </c>
      <c r="AC23" s="4">
        <f t="shared" si="29"/>
        <v>3</v>
      </c>
      <c r="AE23" s="38">
        <f t="shared" si="30"/>
        <v>23</v>
      </c>
      <c r="AG23" s="39" t="str">
        <f t="shared" si="14"/>
        <v>Score: 23/30    Honorable Mention</v>
      </c>
      <c r="AH23" s="39" t="str">
        <f t="shared" si="15"/>
        <v>Honorable Mention</v>
      </c>
      <c r="AI23" s="3" t="str">
        <f t="shared" si="16"/>
        <v>'My Father’s Past Revisited' by Brian Main
Score: 23/30    Honorable Mention
Judges Comments: nice concept, good way to tie in to images to preserve a memory, good colors</v>
      </c>
      <c r="AK23" s="111" t="str">
        <f t="shared" si="17"/>
        <v>Score: 23    Honorable Mention</v>
      </c>
      <c r="AM23" s="3" t="str">
        <f t="shared" si="18"/>
        <v>'My Father’s Past Revisited' by Brian Main
Score: 23    Honorable Mention  
nice concept, good way to tie in to images to preserve a memory, good colors</v>
      </c>
    </row>
    <row r="24" spans="1:39" ht="45.75" customHeight="1">
      <c r="A24" s="30">
        <v>14</v>
      </c>
      <c r="B24" s="30" t="s">
        <v>24</v>
      </c>
      <c r="C24" s="71" t="s">
        <v>110</v>
      </c>
      <c r="D24" s="83" t="s">
        <v>35</v>
      </c>
      <c r="E24" s="31">
        <v>6</v>
      </c>
      <c r="F24" s="32">
        <v>9</v>
      </c>
      <c r="G24" s="32">
        <v>7</v>
      </c>
      <c r="H24" s="33">
        <f t="shared" si="19"/>
        <v>22</v>
      </c>
      <c r="I24" s="34">
        <v>6</v>
      </c>
      <c r="J24" s="36">
        <v>9</v>
      </c>
      <c r="K24" s="36">
        <v>7</v>
      </c>
      <c r="L24" s="33">
        <f t="shared" si="20"/>
        <v>22</v>
      </c>
      <c r="M24" s="31">
        <v>6</v>
      </c>
      <c r="N24" s="36">
        <v>9</v>
      </c>
      <c r="O24" s="36">
        <v>7.5</v>
      </c>
      <c r="P24" s="33">
        <f t="shared" si="21"/>
        <v>22.5</v>
      </c>
      <c r="Q24" s="37">
        <f t="shared" si="22"/>
        <v>22.166666666666668</v>
      </c>
      <c r="R24" s="77" t="str">
        <f>VLOOKUP(AC24,'Judging Data Entry - Digital'!$AC$2:$AD$6,2,FALSE)</f>
        <v>HM</v>
      </c>
      <c r="S24" s="61" t="s">
        <v>274</v>
      </c>
      <c r="U24" s="4" t="b">
        <f t="shared" si="23"/>
        <v>0</v>
      </c>
      <c r="V24" s="4">
        <f t="shared" si="24"/>
        <v>0</v>
      </c>
      <c r="W24" s="4" t="b">
        <f t="shared" si="25"/>
        <v>1</v>
      </c>
      <c r="X24" s="4">
        <f t="shared" si="26"/>
        <v>1</v>
      </c>
      <c r="Y24" s="4" t="b">
        <f t="shared" si="8"/>
        <v>0</v>
      </c>
      <c r="Z24" s="4">
        <f t="shared" si="27"/>
        <v>0</v>
      </c>
      <c r="AA24" s="4" t="b">
        <f t="shared" si="10"/>
        <v>0</v>
      </c>
      <c r="AB24" s="4">
        <f t="shared" si="28"/>
        <v>0</v>
      </c>
      <c r="AC24" s="4">
        <f t="shared" si="29"/>
        <v>3</v>
      </c>
      <c r="AE24" s="38">
        <f t="shared" si="30"/>
        <v>22.166666666666668</v>
      </c>
      <c r="AG24" s="39" t="str">
        <f t="shared" si="14"/>
        <v>Score: 22.2/30    Honorable Mention</v>
      </c>
      <c r="AH24" s="39" t="str">
        <f t="shared" si="15"/>
        <v>Honorable Mention</v>
      </c>
      <c r="AI24" s="3" t="str">
        <f t="shared" si="16"/>
        <v>'Retro' by Bill Compton
Score: 22.2/30    Honorable Mention
Judges Comments: has a Disco feel to it</v>
      </c>
      <c r="AK24" s="111" t="str">
        <f t="shared" si="17"/>
        <v>Score: 22.2    Honorable Mention</v>
      </c>
      <c r="AM24" s="3" t="str">
        <f t="shared" si="18"/>
        <v>'Retro' by Bill Compton
Score: 22.2    Honorable Mention  
has a Disco feel to it</v>
      </c>
    </row>
    <row r="25" spans="1:39" ht="45.75" customHeight="1">
      <c r="A25" s="30">
        <v>15</v>
      </c>
      <c r="B25" s="30" t="s">
        <v>24</v>
      </c>
      <c r="C25" s="71" t="s">
        <v>111</v>
      </c>
      <c r="D25" s="83" t="s">
        <v>55</v>
      </c>
      <c r="E25" s="31">
        <v>8</v>
      </c>
      <c r="F25" s="32">
        <v>8</v>
      </c>
      <c r="G25" s="32">
        <v>7.5</v>
      </c>
      <c r="H25" s="33">
        <f t="shared" si="19"/>
        <v>23.5</v>
      </c>
      <c r="I25" s="34">
        <v>7</v>
      </c>
      <c r="J25" s="36">
        <v>9</v>
      </c>
      <c r="K25" s="36">
        <v>8</v>
      </c>
      <c r="L25" s="33">
        <f t="shared" si="20"/>
        <v>24</v>
      </c>
      <c r="M25" s="31">
        <v>8</v>
      </c>
      <c r="N25" s="36">
        <v>9</v>
      </c>
      <c r="O25" s="36">
        <v>7.5</v>
      </c>
      <c r="P25" s="33">
        <f t="shared" si="21"/>
        <v>24.5</v>
      </c>
      <c r="Q25" s="37">
        <f t="shared" si="22"/>
        <v>24</v>
      </c>
      <c r="R25" s="77" t="str">
        <f>VLOOKUP(AC25,'Judging Data Entry - Digital'!$AC$2:$AD$6,2,FALSE)</f>
        <v>HM</v>
      </c>
      <c r="S25" s="61" t="s">
        <v>281</v>
      </c>
      <c r="U25" s="4" t="b">
        <f t="shared" si="23"/>
        <v>0</v>
      </c>
      <c r="V25" s="4">
        <f t="shared" si="24"/>
        <v>0</v>
      </c>
      <c r="W25" s="4" t="b">
        <f t="shared" si="25"/>
        <v>1</v>
      </c>
      <c r="X25" s="4">
        <f t="shared" si="26"/>
        <v>1</v>
      </c>
      <c r="Y25" s="4" t="b">
        <f t="shared" si="8"/>
        <v>0</v>
      </c>
      <c r="Z25" s="4">
        <f t="shared" si="27"/>
        <v>0</v>
      </c>
      <c r="AA25" s="4" t="b">
        <f t="shared" si="10"/>
        <v>0</v>
      </c>
      <c r="AB25" s="4">
        <f t="shared" si="28"/>
        <v>0</v>
      </c>
      <c r="AC25" s="4">
        <f t="shared" si="29"/>
        <v>3</v>
      </c>
      <c r="AE25" s="38">
        <f t="shared" si="30"/>
        <v>24</v>
      </c>
      <c r="AG25" s="39" t="str">
        <f t="shared" si="14"/>
        <v>Score: 24/30    Honorable Mention</v>
      </c>
      <c r="AH25" s="39" t="str">
        <f t="shared" si="15"/>
        <v>Honorable Mention</v>
      </c>
      <c r="AI25" s="3" t="str">
        <f t="shared" si="16"/>
        <v>'Sculls Enshrined at the Killing Fields Memorial' by Nina Henry
Score: 24/30    Honorable Mention
Judges Comments: well conceptualized, skulls may be too massive for the background - or not</v>
      </c>
      <c r="AK25" s="111" t="str">
        <f t="shared" si="17"/>
        <v>Score: 24    Honorable Mention</v>
      </c>
      <c r="AM25" s="3" t="str">
        <f t="shared" si="18"/>
        <v>'Sculls Enshrined at the Killing Fields Memorial' by Nina Henry
Score: 24    Honorable Mention  
well conceptualized, skulls may be too massive for the background - or not</v>
      </c>
    </row>
    <row r="26" spans="1:39" ht="45.75" customHeight="1">
      <c r="A26" s="30">
        <v>16</v>
      </c>
      <c r="B26" s="30" t="s">
        <v>24</v>
      </c>
      <c r="C26" s="71" t="s">
        <v>112</v>
      </c>
      <c r="D26" s="83" t="s">
        <v>46</v>
      </c>
      <c r="E26" s="31">
        <v>8</v>
      </c>
      <c r="F26" s="32">
        <v>9</v>
      </c>
      <c r="G26" s="32">
        <v>8</v>
      </c>
      <c r="H26" s="33">
        <f>E26+F26+G26</f>
        <v>25</v>
      </c>
      <c r="I26" s="34">
        <v>8</v>
      </c>
      <c r="J26" s="36">
        <v>8</v>
      </c>
      <c r="K26" s="36">
        <v>8</v>
      </c>
      <c r="L26" s="33">
        <f>I26+J26+K26</f>
        <v>24</v>
      </c>
      <c r="M26" s="31">
        <v>8</v>
      </c>
      <c r="N26" s="36">
        <v>9</v>
      </c>
      <c r="O26" s="36">
        <v>8</v>
      </c>
      <c r="P26" s="33">
        <f>M26+N26+O26</f>
        <v>25</v>
      </c>
      <c r="Q26" s="37">
        <f>(H26+L26+P26)/3</f>
        <v>24.666666666666668</v>
      </c>
      <c r="R26" s="77" t="str">
        <f>VLOOKUP(AC26,'Judging Data Entry - Digital'!$AC$2:$AD$6,2,FALSE)</f>
        <v>HM</v>
      </c>
      <c r="S26" s="61" t="s">
        <v>275</v>
      </c>
      <c r="U26" s="4" t="b">
        <f t="shared" si="23"/>
        <v>0</v>
      </c>
      <c r="V26" s="4">
        <f>IF(U26=TRUE,1,0)</f>
        <v>0</v>
      </c>
      <c r="W26" s="4" t="b">
        <f>AND($U$10=0,Q26&gt;21.99)</f>
        <v>1</v>
      </c>
      <c r="X26" s="4">
        <f>IF(W26=TRUE,1,0)</f>
        <v>1</v>
      </c>
      <c r="Y26" s="4" t="b">
        <f t="shared" si="8"/>
        <v>0</v>
      </c>
      <c r="Z26" s="4">
        <f>IF(Y26=TRUE,2,0)</f>
        <v>0</v>
      </c>
      <c r="AA26" s="4" t="b">
        <f t="shared" si="10"/>
        <v>0</v>
      </c>
      <c r="AB26" s="4">
        <f>IF(AA26=TRUE,1,0)</f>
        <v>0</v>
      </c>
      <c r="AC26" s="4">
        <f>U26+(W26*2)+X26+Y26+Z26</f>
        <v>3</v>
      </c>
      <c r="AE26" s="38">
        <f>Q26</f>
        <v>24.666666666666668</v>
      </c>
      <c r="AG26" s="39" t="str">
        <f t="shared" si="14"/>
        <v>Score: 24.7/30    Honorable Mention</v>
      </c>
      <c r="AH26" s="39" t="str">
        <f t="shared" si="15"/>
        <v>Honorable Mention</v>
      </c>
      <c r="AI26" s="114" t="str">
        <f t="shared" si="16"/>
        <v>'The First Tow Truck' by Dale Read
Score: 24.7/30    Honorable Mention
Judges Comments: nice isolation from the background, nicely lit and good detail throughout</v>
      </c>
      <c r="AK26" s="111" t="str">
        <f t="shared" si="17"/>
        <v>Score: 24.7    Honorable Mention</v>
      </c>
      <c r="AM26" s="3" t="str">
        <f t="shared" si="18"/>
        <v>'The First Tow Truck' by Dale Read
Score: 24.7    Honorable Mention  
nice isolation from the background, nicely lit and good detail throughout</v>
      </c>
    </row>
    <row r="27" spans="1:39" ht="45.75" customHeight="1">
      <c r="A27" s="30">
        <v>17</v>
      </c>
      <c r="B27" s="30" t="s">
        <v>24</v>
      </c>
      <c r="C27" s="71" t="s">
        <v>113</v>
      </c>
      <c r="D27" s="83" t="s">
        <v>49</v>
      </c>
      <c r="E27" s="31">
        <v>7</v>
      </c>
      <c r="F27" s="32">
        <v>8</v>
      </c>
      <c r="G27" s="32">
        <v>7.5</v>
      </c>
      <c r="H27" s="33">
        <f>E27+F27+G27</f>
        <v>22.5</v>
      </c>
      <c r="I27" s="34">
        <v>8</v>
      </c>
      <c r="J27" s="36">
        <v>8</v>
      </c>
      <c r="K27" s="36">
        <v>7.5</v>
      </c>
      <c r="L27" s="33">
        <f>I27+J27+K27</f>
        <v>23.5</v>
      </c>
      <c r="M27" s="31">
        <v>8</v>
      </c>
      <c r="N27" s="36">
        <v>9</v>
      </c>
      <c r="O27" s="36">
        <v>7</v>
      </c>
      <c r="P27" s="33">
        <f>M27+N27+O27</f>
        <v>24</v>
      </c>
      <c r="Q27" s="37">
        <f>(H27+L27+P27)/3</f>
        <v>23.333333333333332</v>
      </c>
      <c r="R27" s="77" t="str">
        <f>VLOOKUP(AC27,'Judging Data Entry - Digital'!$AC$2:$AD$6,2,FALSE)</f>
        <v>HM</v>
      </c>
      <c r="S27" s="61" t="s">
        <v>282</v>
      </c>
      <c r="U27" s="4" t="b">
        <f>AND($U$31&lt;22,Q27=$U$31)</f>
        <v>0</v>
      </c>
      <c r="V27" s="4">
        <f>IF(U27=TRUE,1,0)</f>
        <v>0</v>
      </c>
      <c r="W27" s="4" t="b">
        <f>AND($U$10=0,Q27&gt;21.99)</f>
        <v>1</v>
      </c>
      <c r="X27" s="4">
        <f>IF(W27=TRUE,1,0)</f>
        <v>1</v>
      </c>
      <c r="Y27" s="4" t="b">
        <f t="shared" si="8"/>
        <v>0</v>
      </c>
      <c r="Z27" s="4">
        <f>IF(Y27=TRUE,2,0)</f>
        <v>0</v>
      </c>
      <c r="AA27" s="4" t="b">
        <f t="shared" si="10"/>
        <v>0</v>
      </c>
      <c r="AB27" s="4">
        <f>IF(AA27=TRUE,1,0)</f>
        <v>0</v>
      </c>
      <c r="AC27" s="4">
        <f>U27+(W27*2)+X27+Y27+Z27</f>
        <v>3</v>
      </c>
      <c r="AE27" s="38">
        <f>Q27</f>
        <v>23.333333333333332</v>
      </c>
      <c r="AG27" s="39" t="str">
        <f t="shared" si="14"/>
        <v>Score: 23.3/30    Honorable Mention</v>
      </c>
      <c r="AH27" s="39" t="str">
        <f t="shared" si="15"/>
        <v>Honorable Mention</v>
      </c>
      <c r="AI27" s="114" t="str">
        <f t="shared" si="16"/>
        <v>'The Kodak Legacy' by Gordon Sukut
Score: 23.3/30    Honorable Mention
Judges Comments: nice use of repeating patterns - adds the to AR effect</v>
      </c>
      <c r="AK27" s="111" t="str">
        <f t="shared" si="17"/>
        <v>Score: 23.3    Honorable Mention</v>
      </c>
      <c r="AM27" s="3" t="str">
        <f t="shared" si="18"/>
        <v>'The Kodak Legacy' by Gordon Sukut
Score: 23.3    Honorable Mention  
nice use of repeating patterns - adds the to AR effect</v>
      </c>
    </row>
    <row r="28" spans="1:39" ht="45.75" customHeight="1">
      <c r="A28" s="30">
        <v>19</v>
      </c>
      <c r="B28" s="30" t="s">
        <v>24</v>
      </c>
      <c r="C28" s="71" t="s">
        <v>115</v>
      </c>
      <c r="D28" s="83" t="s">
        <v>45</v>
      </c>
      <c r="E28" s="31">
        <v>6</v>
      </c>
      <c r="F28" s="32">
        <v>8</v>
      </c>
      <c r="G28" s="32">
        <v>8</v>
      </c>
      <c r="H28" s="33">
        <f>E28+F28+G28</f>
        <v>22</v>
      </c>
      <c r="I28" s="34">
        <v>8</v>
      </c>
      <c r="J28" s="36">
        <v>9</v>
      </c>
      <c r="K28" s="36">
        <v>8</v>
      </c>
      <c r="L28" s="33">
        <f>I28+J28+K28</f>
        <v>25</v>
      </c>
      <c r="M28" s="31">
        <v>7</v>
      </c>
      <c r="N28" s="36">
        <v>9</v>
      </c>
      <c r="O28" s="36">
        <v>7.5</v>
      </c>
      <c r="P28" s="33">
        <f>M28+N28+O28</f>
        <v>23.5</v>
      </c>
      <c r="Q28" s="37">
        <f>(H28+L28+P28)/3</f>
        <v>23.5</v>
      </c>
      <c r="R28" s="77" t="str">
        <f>VLOOKUP(AC28,'Judging Data Entry - Digital'!$AC$2:$AD$6,2,FALSE)</f>
        <v>HM</v>
      </c>
      <c r="S28" s="61" t="s">
        <v>277</v>
      </c>
      <c r="U28" s="4" t="b">
        <f>AND($U$31&lt;22,Q28=$U$31)</f>
        <v>0</v>
      </c>
      <c r="V28" s="4">
        <f>IF(U28=TRUE,1,0)</f>
        <v>0</v>
      </c>
      <c r="W28" s="4" t="b">
        <f>AND($U$10=0,Q28&gt;21.99)</f>
        <v>1</v>
      </c>
      <c r="X28" s="4">
        <f>IF(W28=TRUE,1,0)</f>
        <v>1</v>
      </c>
      <c r="Y28" s="4" t="b">
        <f t="shared" si="8"/>
        <v>0</v>
      </c>
      <c r="Z28" s="4">
        <f>IF(Y28=TRUE,2,0)</f>
        <v>0</v>
      </c>
      <c r="AA28" s="4" t="b">
        <f t="shared" si="10"/>
        <v>0</v>
      </c>
      <c r="AB28" s="4">
        <f>IF(AA28=TRUE,1,0)</f>
        <v>0</v>
      </c>
      <c r="AC28" s="4">
        <f>U28+(W28*2)+X28+Y28+Z28</f>
        <v>3</v>
      </c>
      <c r="AE28" s="38">
        <f>Q28</f>
        <v>23.5</v>
      </c>
      <c r="AG28" s="39" t="str">
        <f t="shared" si="14"/>
        <v>Score: 23.5/30    Honorable Mention</v>
      </c>
      <c r="AH28" s="39" t="str">
        <f t="shared" si="15"/>
        <v>Honorable Mention</v>
      </c>
      <c r="AI28" s="114" t="str">
        <f t="shared" si="16"/>
        <v>'Weathered and Worn' by Scott Prokop
Score: 23.5/30    Honorable Mention
Judges Comments: 70's Partridge Family feel to this image, nice post processing technique</v>
      </c>
      <c r="AK28" s="111" t="str">
        <f t="shared" si="17"/>
        <v>Score: 23.5    Honorable Mention</v>
      </c>
      <c r="AM28" s="3" t="str">
        <f t="shared" si="18"/>
        <v>'Weathered and Worn' by Scott Prokop
Score: 23.5    Honorable Mention  
70's Partridge Family feel to this image, nice post processing technique</v>
      </c>
    </row>
    <row r="29" spans="1:39" s="99" customFormat="1" ht="45.75" customHeight="1">
      <c r="A29" s="88">
        <v>18</v>
      </c>
      <c r="B29" s="88" t="s">
        <v>24</v>
      </c>
      <c r="C29" s="89" t="s">
        <v>114</v>
      </c>
      <c r="D29" s="90" t="s">
        <v>173</v>
      </c>
      <c r="E29" s="91">
        <v>7</v>
      </c>
      <c r="F29" s="92">
        <v>9</v>
      </c>
      <c r="G29" s="92">
        <v>8</v>
      </c>
      <c r="H29" s="93">
        <f>E29+F29+G29</f>
        <v>24</v>
      </c>
      <c r="I29" s="94">
        <v>8</v>
      </c>
      <c r="J29" s="95">
        <v>9</v>
      </c>
      <c r="K29" s="95">
        <v>8.5</v>
      </c>
      <c r="L29" s="93">
        <f>I29+J29+K29</f>
        <v>25.5</v>
      </c>
      <c r="M29" s="91">
        <v>7</v>
      </c>
      <c r="N29" s="95">
        <v>10</v>
      </c>
      <c r="O29" s="95">
        <v>8.5</v>
      </c>
      <c r="P29" s="93">
        <f>M29+N29+O29</f>
        <v>25.5</v>
      </c>
      <c r="Q29" s="96">
        <f>(H29+L29+P29)/3</f>
        <v>25</v>
      </c>
      <c r="R29" s="97" t="str">
        <f>VLOOKUP(AC29,'Judging Data Entry - Digital'!$AC$2:$AD$6,2,FALSE)</f>
        <v>PM</v>
      </c>
      <c r="S29" s="98" t="s">
        <v>276</v>
      </c>
      <c r="U29" s="100" t="b">
        <f>AND($U$31&lt;22,Q29=$U$31)</f>
        <v>0</v>
      </c>
      <c r="V29" s="100">
        <f>IF(U29=TRUE,1,0)</f>
        <v>0</v>
      </c>
      <c r="W29" s="100" t="b">
        <f>AND($U$10=0,Q29&gt;21.99)</f>
        <v>1</v>
      </c>
      <c r="X29" s="100">
        <f>IF(W29=TRUE,1,0)</f>
        <v>1</v>
      </c>
      <c r="Y29" s="100" t="b">
        <f t="shared" si="8"/>
        <v>1</v>
      </c>
      <c r="Z29" s="100">
        <f>IF(Y29=TRUE,2,0)</f>
        <v>2</v>
      </c>
      <c r="AA29" s="100" t="b">
        <f t="shared" si="10"/>
        <v>1</v>
      </c>
      <c r="AB29" s="100">
        <f>IF(AA29=TRUE,1,0)</f>
        <v>1</v>
      </c>
      <c r="AC29" s="100">
        <f>U29+(W29*2)+X29+Y29+Z29</f>
        <v>6</v>
      </c>
      <c r="AD29" s="100"/>
      <c r="AE29" s="101">
        <f>Q29</f>
        <v>25</v>
      </c>
      <c r="AG29" s="102" t="str">
        <f>CONCATENATE("Score: ",ROUND(Q29,1),"/30","    ",AH29)</f>
        <v>Score: 25/30    Print of the Month</v>
      </c>
      <c r="AH29" s="102" t="str">
        <f>IF(R29="HM","Honorable Mention",IF(R29="PM","Print of the Month",""))</f>
        <v>Print of the Month</v>
      </c>
      <c r="AI29" s="115" t="str">
        <f>CONCATENATE("'",C29,"'"," by ",D29,CHAR(10),AG29,CHAR(10),CHAR(10),"Judges Comments: ",S29)</f>
        <v>'There's Nothing Like Original Parts' by Chanda Viczko-Ulmer
Score: 25/30    Print of the Month
Judges Comments: good juxtaposition of the subject and background, good interaction between her and background, great title, well posed</v>
      </c>
      <c r="AK29" s="112" t="str">
        <f>CONCATENATE("Score: ",ROUND(Q29,1),"    ",AH29)</f>
        <v>Score: 25    Print of the Month</v>
      </c>
      <c r="AM29" s="99" t="str">
        <f>CONCATENATE("'",C29,"'"," by ",D29,CHAR(10),AK29,"  ",AL29,CHAR(10),S29)</f>
        <v>'There's Nothing Like Original Parts' by Chanda Viczko-Ulmer
Score: 25    Print of the Month  
good juxtaposition of the subject and background, good interaction between her and background, great title, well posed</v>
      </c>
    </row>
    <row r="30" spans="1:35" ht="7.5" customHeight="1">
      <c r="A30" s="40"/>
      <c r="B30" s="40"/>
      <c r="C30" s="62"/>
      <c r="D30" s="84"/>
      <c r="E30" s="40"/>
      <c r="F30" s="40"/>
      <c r="G30" s="40"/>
      <c r="H30" s="41"/>
      <c r="I30" s="40"/>
      <c r="J30" s="42"/>
      <c r="K30" s="42"/>
      <c r="L30" s="41"/>
      <c r="M30" s="40"/>
      <c r="N30" s="42"/>
      <c r="O30" s="42"/>
      <c r="P30" s="41"/>
      <c r="Q30" s="41"/>
      <c r="R30" s="40"/>
      <c r="S30" s="62"/>
      <c r="T30" s="119" t="str">
        <f>IF(AA31=TRUE,"TIE"," ")</f>
        <v> </v>
      </c>
      <c r="AI30" s="114"/>
    </row>
    <row r="31" spans="1:35" ht="30.75" customHeight="1">
      <c r="A31" s="2">
        <v>19</v>
      </c>
      <c r="B31" s="2"/>
      <c r="C31" s="68" t="s">
        <v>27</v>
      </c>
      <c r="D31" s="82" t="s">
        <v>21</v>
      </c>
      <c r="E31" s="1">
        <f>MAX(A33:A59)-E9</f>
        <v>28</v>
      </c>
      <c r="F31" s="1"/>
      <c r="G31" s="1"/>
      <c r="H31" s="39"/>
      <c r="J31" s="29"/>
      <c r="K31" s="29"/>
      <c r="L31" s="39"/>
      <c r="N31" s="29"/>
      <c r="O31" s="29"/>
      <c r="P31" s="39"/>
      <c r="Q31" s="39"/>
      <c r="T31" s="119"/>
      <c r="U31" s="43" t="str">
        <f>IF(MAX(Q11:Q30)&lt;22,MAX(Q11:Q30)," ")</f>
        <v> </v>
      </c>
      <c r="V31" s="43"/>
      <c r="Y31" s="43">
        <f>IF(U31&gt;21.99,MAX(Q11:Q30)," ")</f>
        <v>25</v>
      </c>
      <c r="Z31" s="43"/>
      <c r="AA31" s="28" t="b">
        <f>OR(AA32&gt;1,U32&gt;1)</f>
        <v>0</v>
      </c>
      <c r="AB31" s="28"/>
      <c r="AI31" s="114"/>
    </row>
    <row r="32" spans="1:35" ht="7.5" customHeight="1">
      <c r="A32" s="44"/>
      <c r="B32" s="44"/>
      <c r="C32" s="63"/>
      <c r="D32" s="85"/>
      <c r="E32" s="44"/>
      <c r="F32" s="44"/>
      <c r="G32" s="44"/>
      <c r="H32" s="45"/>
      <c r="I32" s="44"/>
      <c r="J32" s="46"/>
      <c r="K32" s="46"/>
      <c r="L32" s="45"/>
      <c r="M32" s="44"/>
      <c r="N32" s="46"/>
      <c r="O32" s="46"/>
      <c r="P32" s="45"/>
      <c r="Q32" s="45"/>
      <c r="R32" s="44"/>
      <c r="S32" s="63"/>
      <c r="T32" s="119"/>
      <c r="U32" s="4">
        <f>SUM(V33:V61)</f>
        <v>0</v>
      </c>
      <c r="AA32" s="4">
        <f>SUM(AB33:AB61)</f>
        <v>1</v>
      </c>
      <c r="AI32" s="114"/>
    </row>
    <row r="33" spans="1:39" ht="45.75" customHeight="1">
      <c r="A33" s="30">
        <v>20</v>
      </c>
      <c r="B33" s="30" t="s">
        <v>22</v>
      </c>
      <c r="C33" s="71" t="s">
        <v>116</v>
      </c>
      <c r="D33" s="83" t="s">
        <v>42</v>
      </c>
      <c r="E33" s="31">
        <v>7</v>
      </c>
      <c r="F33" s="32">
        <v>9</v>
      </c>
      <c r="G33" s="32">
        <v>7.5</v>
      </c>
      <c r="H33" s="33">
        <f aca="true" t="shared" si="31" ref="H33:H38">E33+F33+G33</f>
        <v>23.5</v>
      </c>
      <c r="I33" s="34">
        <v>6</v>
      </c>
      <c r="J33" s="36">
        <v>8</v>
      </c>
      <c r="K33" s="36">
        <v>7.5</v>
      </c>
      <c r="L33" s="33">
        <f aca="true" t="shared" si="32" ref="L33:L38">I33+J33+K33</f>
        <v>21.5</v>
      </c>
      <c r="M33" s="31">
        <v>7</v>
      </c>
      <c r="N33" s="36">
        <v>8</v>
      </c>
      <c r="O33" s="36">
        <v>7.5</v>
      </c>
      <c r="P33" s="33">
        <f aca="true" t="shared" si="33" ref="P33:P38">M33+N33+O33</f>
        <v>22.5</v>
      </c>
      <c r="Q33" s="37">
        <f aca="true" t="shared" si="34" ref="Q33:Q38">(H33+L33+P33)/3</f>
        <v>22.5</v>
      </c>
      <c r="R33" s="77" t="str">
        <f>VLOOKUP(AC33,'Judging Data Entry - Digital'!$AC$2:$AD$6,2,FALSE)</f>
        <v>HM</v>
      </c>
      <c r="S33" s="61" t="s">
        <v>215</v>
      </c>
      <c r="U33" s="4" t="b">
        <f aca="true" t="shared" si="35" ref="U33:U38">AND($U$62&lt;22,Q33=$U$62)</f>
        <v>0</v>
      </c>
      <c r="V33" s="4">
        <f aca="true" t="shared" si="36" ref="V33:V38">IF(U33=TRUE,1,0)</f>
        <v>0</v>
      </c>
      <c r="W33" s="4" t="b">
        <f aca="true" t="shared" si="37" ref="W33:W38">AND($U$32=0,Q33&gt;21.99)</f>
        <v>1</v>
      </c>
      <c r="X33" s="4">
        <f aca="true" t="shared" si="38" ref="X33:X38">IF(W33=TRUE,1,0)</f>
        <v>1</v>
      </c>
      <c r="Y33" s="4" t="b">
        <f aca="true" t="shared" si="39" ref="Y33:Y60">AND($U$32=0,Q33=$Y$62)</f>
        <v>0</v>
      </c>
      <c r="Z33" s="4">
        <f aca="true" t="shared" si="40" ref="Z33:Z38">IF(Y33=TRUE,2,0)</f>
        <v>0</v>
      </c>
      <c r="AA33" s="4" t="b">
        <f aca="true" t="shared" si="41" ref="AA33:AA60">AND(AC33=MAX($AC$33:$AC$61))</f>
        <v>0</v>
      </c>
      <c r="AB33" s="4">
        <f aca="true" t="shared" si="42" ref="AB33:AB38">IF(AA33=TRUE,1,0)</f>
        <v>0</v>
      </c>
      <c r="AC33" s="4">
        <f aca="true" t="shared" si="43" ref="AC33:AC38">U33+(W33*2)+X33+Y33+Z33</f>
        <v>3</v>
      </c>
      <c r="AE33" s="38">
        <f aca="true" t="shared" si="44" ref="AE33:AE38">Q33</f>
        <v>22.5</v>
      </c>
      <c r="AG33" s="39" t="str">
        <f>CONCATENATE("Score: ",ROUND(Q33,1),"/30","    ",AH33)</f>
        <v>Score: 22.5/30    Honorable Mention</v>
      </c>
      <c r="AH33" s="39" t="str">
        <f>IF(R33="HM","Honorable Mention",IF(R33="PM","Print of the Month",""))</f>
        <v>Honorable Mention</v>
      </c>
      <c r="AI33" s="114" t="str">
        <f>CONCATENATE("'",C33,"'"," by ",D33,CHAR(10),AG33,CHAR(10),CHAR(10),"Judges Comments: ",S33)</f>
        <v>'100 Years Young' by Bas Hobson
Score: 22.5/30    Honorable Mention
Judges Comments: great low perspective, good title choice, background could be a little more out of focus</v>
      </c>
      <c r="AK33" s="111" t="str">
        <f>CONCATENATE("Score: ",ROUND(Q33,1),"    ",AH33)</f>
        <v>Score: 22.5    Honorable Mention</v>
      </c>
      <c r="AM33" s="3" t="str">
        <f aca="true" t="shared" si="45" ref="AM33:AM59">CONCATENATE("'",C33,"'"," by ",D33,CHAR(10),AK33,"  ",AL33,CHAR(10),S33)</f>
        <v>'100 Years Young' by Bas Hobson
Score: 22.5    Honorable Mention  
great low perspective, good title choice, background could be a little more out of focus</v>
      </c>
    </row>
    <row r="34" spans="1:39" ht="45.75" customHeight="1">
      <c r="A34" s="30">
        <v>21</v>
      </c>
      <c r="B34" s="30" t="s">
        <v>22</v>
      </c>
      <c r="C34" s="71" t="s">
        <v>117</v>
      </c>
      <c r="D34" s="83" t="s">
        <v>53</v>
      </c>
      <c r="E34" s="31">
        <v>7</v>
      </c>
      <c r="F34" s="32">
        <v>8</v>
      </c>
      <c r="G34" s="32">
        <v>7</v>
      </c>
      <c r="H34" s="33">
        <f t="shared" si="31"/>
        <v>22</v>
      </c>
      <c r="I34" s="34">
        <v>7</v>
      </c>
      <c r="J34" s="36">
        <v>8</v>
      </c>
      <c r="K34" s="36">
        <v>6</v>
      </c>
      <c r="L34" s="33">
        <f t="shared" si="32"/>
        <v>21</v>
      </c>
      <c r="M34" s="31">
        <v>7</v>
      </c>
      <c r="N34" s="36">
        <v>8</v>
      </c>
      <c r="O34" s="36">
        <v>7</v>
      </c>
      <c r="P34" s="33">
        <f t="shared" si="33"/>
        <v>22</v>
      </c>
      <c r="Q34" s="37">
        <f t="shared" si="34"/>
        <v>21.666666666666668</v>
      </c>
      <c r="R34" s="77" t="str">
        <f>VLOOKUP(AC34,'Judging Data Entry - Digital'!$AC$2:$AD$6,2,FALSE)</f>
        <v> </v>
      </c>
      <c r="S34" s="61" t="s">
        <v>216</v>
      </c>
      <c r="U34" s="4" t="b">
        <f t="shared" si="35"/>
        <v>0</v>
      </c>
      <c r="V34" s="4">
        <f t="shared" si="36"/>
        <v>0</v>
      </c>
      <c r="W34" s="4" t="b">
        <f t="shared" si="37"/>
        <v>0</v>
      </c>
      <c r="X34" s="4">
        <f t="shared" si="38"/>
        <v>0</v>
      </c>
      <c r="Y34" s="4" t="b">
        <f t="shared" si="39"/>
        <v>0</v>
      </c>
      <c r="Z34" s="4">
        <f t="shared" si="40"/>
        <v>0</v>
      </c>
      <c r="AA34" s="4" t="b">
        <f t="shared" si="41"/>
        <v>0</v>
      </c>
      <c r="AB34" s="4">
        <f t="shared" si="42"/>
        <v>0</v>
      </c>
      <c r="AC34" s="4">
        <f t="shared" si="43"/>
        <v>0</v>
      </c>
      <c r="AE34" s="38">
        <f t="shared" si="44"/>
        <v>21.666666666666668</v>
      </c>
      <c r="AG34" s="39" t="str">
        <f>CONCATENATE("Score: ",ROUND(Q34,1),"/30","    ",AH34)</f>
        <v>Score: 21.7/30    </v>
      </c>
      <c r="AH34" s="39">
        <f>IF(R34="HM","Honorable Mention",IF(R34="PM","Print of the Month",""))</f>
      </c>
      <c r="AI34" s="114" t="str">
        <f>CONCATENATE("'",C34,"'"," by ",D34,CHAR(10),AG34,CHAR(10),CHAR(10),"Judges Comments: ",S34)</f>
        <v>'Abandoned' by Howard Brown
Score: 21.7/30    
Judges Comments: excellent title, neat perspective, good lighting - from 2 different directions, seems a little soft</v>
      </c>
      <c r="AK34" s="111" t="str">
        <f>CONCATENATE("Score: ",ROUND(Q34,1),"    ",AH34)</f>
        <v>Score: 21.7    </v>
      </c>
      <c r="AM34" s="3" t="str">
        <f t="shared" si="45"/>
        <v>'Abandoned' by Howard Brown
Score: 21.7      
excellent title, neat perspective, good lighting - from 2 different directions, seems a little soft</v>
      </c>
    </row>
    <row r="35" spans="1:39" ht="45.75" customHeight="1">
      <c r="A35" s="30">
        <v>22</v>
      </c>
      <c r="B35" s="30" t="s">
        <v>22</v>
      </c>
      <c r="C35" s="71" t="s">
        <v>118</v>
      </c>
      <c r="D35" s="83" t="s">
        <v>32</v>
      </c>
      <c r="E35" s="31">
        <v>8</v>
      </c>
      <c r="F35" s="32">
        <v>8</v>
      </c>
      <c r="G35" s="32">
        <v>8</v>
      </c>
      <c r="H35" s="33">
        <f t="shared" si="31"/>
        <v>24</v>
      </c>
      <c r="I35" s="34">
        <v>8</v>
      </c>
      <c r="J35" s="36">
        <v>8</v>
      </c>
      <c r="K35" s="36">
        <v>7.5</v>
      </c>
      <c r="L35" s="33">
        <f t="shared" si="32"/>
        <v>23.5</v>
      </c>
      <c r="M35" s="31">
        <v>8</v>
      </c>
      <c r="N35" s="36">
        <v>8</v>
      </c>
      <c r="O35" s="36">
        <v>8</v>
      </c>
      <c r="P35" s="33">
        <f t="shared" si="33"/>
        <v>24</v>
      </c>
      <c r="Q35" s="37">
        <f t="shared" si="34"/>
        <v>23.833333333333332</v>
      </c>
      <c r="R35" s="77" t="str">
        <f>VLOOKUP(AC35,'Judging Data Entry - Digital'!$AC$2:$AD$6,2,FALSE)</f>
        <v>HM</v>
      </c>
      <c r="S35" s="61" t="s">
        <v>217</v>
      </c>
      <c r="U35" s="4" t="b">
        <f t="shared" si="35"/>
        <v>0</v>
      </c>
      <c r="V35" s="4">
        <f t="shared" si="36"/>
        <v>0</v>
      </c>
      <c r="W35" s="4" t="b">
        <f t="shared" si="37"/>
        <v>1</v>
      </c>
      <c r="X35" s="4">
        <f t="shared" si="38"/>
        <v>1</v>
      </c>
      <c r="Y35" s="4" t="b">
        <f t="shared" si="39"/>
        <v>0</v>
      </c>
      <c r="Z35" s="4">
        <f t="shared" si="40"/>
        <v>0</v>
      </c>
      <c r="AA35" s="4" t="b">
        <f t="shared" si="41"/>
        <v>0</v>
      </c>
      <c r="AB35" s="4">
        <f t="shared" si="42"/>
        <v>0</v>
      </c>
      <c r="AC35" s="4">
        <f t="shared" si="43"/>
        <v>3</v>
      </c>
      <c r="AE35" s="38">
        <f t="shared" si="44"/>
        <v>23.833333333333332</v>
      </c>
      <c r="AG35" s="39" t="str">
        <f>CONCATENATE("Score: ",ROUND(Q35,1),"/30","    ",AH35)</f>
        <v>Score: 23.8/30    Honorable Mention</v>
      </c>
      <c r="AH35" s="39" t="str">
        <f>IF(R35="HM","Honorable Mention",IF(R35="PM","Print of the Month",""))</f>
        <v>Honorable Mention</v>
      </c>
      <c r="AI35" s="3" t="str">
        <f>CONCATENATE("'",C35,"'"," by ",D35,CHAR(10),AG35,CHAR(10),CHAR(10),"Judges Comments: ",S35)</f>
        <v>'Ain't gonna roll no more' by Cathy Baerg
Score: 23.8/30    Honorable Mention
Judges Comments: subject is well placed and well lit (backlighting helps), good choice of perspective</v>
      </c>
      <c r="AK35" s="111" t="str">
        <f>CONCATENATE("Score: ",ROUND(Q35,1),"    ",AH35)</f>
        <v>Score: 23.8    Honorable Mention</v>
      </c>
      <c r="AM35" s="3" t="str">
        <f t="shared" si="45"/>
        <v>'Ain't gonna roll no more' by Cathy Baerg
Score: 23.8    Honorable Mention  
subject is well placed and well lit (backlighting helps), good choice of perspective</v>
      </c>
    </row>
    <row r="36" spans="1:39" ht="45.75" customHeight="1">
      <c r="A36" s="30">
        <v>23</v>
      </c>
      <c r="B36" s="30" t="s">
        <v>22</v>
      </c>
      <c r="C36" s="72" t="s">
        <v>119</v>
      </c>
      <c r="D36" s="83" t="s">
        <v>44</v>
      </c>
      <c r="E36" s="31">
        <v>8</v>
      </c>
      <c r="F36" s="32">
        <v>8</v>
      </c>
      <c r="G36" s="32">
        <v>8</v>
      </c>
      <c r="H36" s="33">
        <f t="shared" si="31"/>
        <v>24</v>
      </c>
      <c r="I36" s="34">
        <v>7</v>
      </c>
      <c r="J36" s="36">
        <v>8</v>
      </c>
      <c r="K36" s="36">
        <v>8</v>
      </c>
      <c r="L36" s="33">
        <f t="shared" si="32"/>
        <v>23</v>
      </c>
      <c r="M36" s="31">
        <v>8</v>
      </c>
      <c r="N36" s="36">
        <v>8</v>
      </c>
      <c r="O36" s="36">
        <v>8</v>
      </c>
      <c r="P36" s="33">
        <f t="shared" si="33"/>
        <v>24</v>
      </c>
      <c r="Q36" s="37">
        <f t="shared" si="34"/>
        <v>23.666666666666668</v>
      </c>
      <c r="R36" s="77" t="str">
        <f>VLOOKUP(AC36,'Judging Data Entry - Digital'!$AC$2:$AD$6,2,FALSE)</f>
        <v>HM</v>
      </c>
      <c r="S36" s="61" t="s">
        <v>218</v>
      </c>
      <c r="U36" s="4" t="b">
        <f t="shared" si="35"/>
        <v>0</v>
      </c>
      <c r="V36" s="4">
        <f t="shared" si="36"/>
        <v>0</v>
      </c>
      <c r="W36" s="4" t="b">
        <f t="shared" si="37"/>
        <v>1</v>
      </c>
      <c r="X36" s="4">
        <f t="shared" si="38"/>
        <v>1</v>
      </c>
      <c r="Y36" s="4" t="b">
        <f t="shared" si="39"/>
        <v>0</v>
      </c>
      <c r="Z36" s="4">
        <f t="shared" si="40"/>
        <v>0</v>
      </c>
      <c r="AA36" s="4" t="b">
        <f t="shared" si="41"/>
        <v>0</v>
      </c>
      <c r="AB36" s="4">
        <f t="shared" si="42"/>
        <v>0</v>
      </c>
      <c r="AC36" s="4">
        <f t="shared" si="43"/>
        <v>3</v>
      </c>
      <c r="AE36" s="38">
        <f t="shared" si="44"/>
        <v>23.666666666666668</v>
      </c>
      <c r="AG36" s="39" t="str">
        <f>CONCATENATE("Score: ",ROUND(Q36,1),"/30","    ",AH36)</f>
        <v>Score: 23.7/30    Honorable Mention</v>
      </c>
      <c r="AH36" s="39" t="str">
        <f>IF(R36="HM","Honorable Mention",IF(R36="PM","Print of the Month",""))</f>
        <v>Honorable Mention</v>
      </c>
      <c r="AI36" s="3" t="str">
        <f>CONCATENATE("'",C36,"'"," by ",D36,CHAR(10),AG36,CHAR(10),CHAR(10),"Judges Comments: ",S36)</f>
        <v>'Anasazi Ruins' by Kathy Meeres
Score: 23.7/30    Honorable Mention
Judges Comments: fantastic exposure, nice tonal range, good perspective choice, portrait crop format well done</v>
      </c>
      <c r="AK36" s="111" t="str">
        <f>CONCATENATE("Score: ",ROUND(Q36,1),"    ",AH36)</f>
        <v>Score: 23.7    Honorable Mention</v>
      </c>
      <c r="AM36" s="3" t="str">
        <f t="shared" si="45"/>
        <v>'Anasazi Ruins' by Kathy Meeres
Score: 23.7    Honorable Mention  
fantastic exposure, nice tonal range, good perspective choice, portrait crop format well done</v>
      </c>
    </row>
    <row r="37" spans="1:39" ht="45.75" customHeight="1">
      <c r="A37" s="30">
        <v>24</v>
      </c>
      <c r="B37" s="30" t="s">
        <v>22</v>
      </c>
      <c r="C37" s="72" t="s">
        <v>120</v>
      </c>
      <c r="D37" s="83" t="s">
        <v>35</v>
      </c>
      <c r="E37" s="31">
        <v>7</v>
      </c>
      <c r="F37" s="32">
        <v>8</v>
      </c>
      <c r="G37" s="32">
        <v>8</v>
      </c>
      <c r="H37" s="33">
        <f t="shared" si="31"/>
        <v>23</v>
      </c>
      <c r="I37" s="34">
        <v>6</v>
      </c>
      <c r="J37" s="36">
        <v>8</v>
      </c>
      <c r="K37" s="36">
        <v>8</v>
      </c>
      <c r="L37" s="33">
        <f t="shared" si="32"/>
        <v>22</v>
      </c>
      <c r="M37" s="31">
        <v>8</v>
      </c>
      <c r="N37" s="36">
        <v>8</v>
      </c>
      <c r="O37" s="36">
        <v>7.5</v>
      </c>
      <c r="P37" s="33">
        <f t="shared" si="33"/>
        <v>23.5</v>
      </c>
      <c r="Q37" s="37">
        <f t="shared" si="34"/>
        <v>22.833333333333332</v>
      </c>
      <c r="R37" s="77" t="str">
        <f>VLOOKUP(AC37,'Judging Data Entry - Digital'!$AC$2:$AD$6,2,FALSE)</f>
        <v>HM</v>
      </c>
      <c r="S37" s="61" t="s">
        <v>219</v>
      </c>
      <c r="U37" s="4" t="b">
        <f t="shared" si="35"/>
        <v>0</v>
      </c>
      <c r="V37" s="4">
        <f t="shared" si="36"/>
        <v>0</v>
      </c>
      <c r="W37" s="4" t="b">
        <f t="shared" si="37"/>
        <v>1</v>
      </c>
      <c r="X37" s="4">
        <f t="shared" si="38"/>
        <v>1</v>
      </c>
      <c r="Y37" s="4" t="b">
        <f t="shared" si="39"/>
        <v>0</v>
      </c>
      <c r="Z37" s="4">
        <f t="shared" si="40"/>
        <v>0</v>
      </c>
      <c r="AA37" s="4" t="b">
        <f t="shared" si="41"/>
        <v>0</v>
      </c>
      <c r="AB37" s="4">
        <f t="shared" si="42"/>
        <v>0</v>
      </c>
      <c r="AC37" s="4">
        <f t="shared" si="43"/>
        <v>3</v>
      </c>
      <c r="AE37" s="38">
        <f t="shared" si="44"/>
        <v>22.833333333333332</v>
      </c>
      <c r="AG37" s="39" t="str">
        <f>CONCATENATE("Score: ",ROUND(Q37,1),"/30","    ",AH37)</f>
        <v>Score: 22.8/30    Honorable Mention</v>
      </c>
      <c r="AH37" s="39" t="str">
        <f>IF(R37="HM","Honorable Mention",IF(R37="PM","Print of the Month",""))</f>
        <v>Honorable Mention</v>
      </c>
      <c r="AI37" s="3" t="str">
        <f>CONCATENATE("'",C37,"'"," by ",D37,CHAR(10),AG37,CHAR(10),CHAR(10),"Judges Comments: ",S37)</f>
        <v>'Ancient Origins' by Bill Compton
Score: 22.8/30    Honorable Mention
Judges Comments: good perspective, lighting done well but bottom corner could be darker</v>
      </c>
      <c r="AK37" s="111" t="str">
        <f>CONCATENATE("Score: ",ROUND(Q37,1),"    ",AH37)</f>
        <v>Score: 22.8    Honorable Mention</v>
      </c>
      <c r="AM37" s="3" t="str">
        <f t="shared" si="45"/>
        <v>'Ancient Origins' by Bill Compton
Score: 22.8    Honorable Mention  
good perspective, lighting done well but bottom corner could be darker</v>
      </c>
    </row>
    <row r="38" spans="1:39" ht="45.75" customHeight="1">
      <c r="A38" s="30">
        <v>25</v>
      </c>
      <c r="B38" s="30" t="s">
        <v>22</v>
      </c>
      <c r="C38" s="71" t="s">
        <v>121</v>
      </c>
      <c r="D38" s="83" t="s">
        <v>175</v>
      </c>
      <c r="E38" s="31">
        <v>7</v>
      </c>
      <c r="F38" s="32">
        <v>8</v>
      </c>
      <c r="G38" s="32">
        <v>6.5</v>
      </c>
      <c r="H38" s="33">
        <f t="shared" si="31"/>
        <v>21.5</v>
      </c>
      <c r="I38" s="34">
        <v>7</v>
      </c>
      <c r="J38" s="36">
        <v>8</v>
      </c>
      <c r="K38" s="36">
        <v>6</v>
      </c>
      <c r="L38" s="33">
        <f t="shared" si="32"/>
        <v>21</v>
      </c>
      <c r="M38" s="31">
        <v>6</v>
      </c>
      <c r="N38" s="36">
        <v>8</v>
      </c>
      <c r="O38" s="36">
        <v>6.5</v>
      </c>
      <c r="P38" s="33">
        <f t="shared" si="33"/>
        <v>20.5</v>
      </c>
      <c r="Q38" s="37">
        <f t="shared" si="34"/>
        <v>21</v>
      </c>
      <c r="R38" s="77" t="str">
        <f>VLOOKUP(AC38,'Judging Data Entry - Digital'!$AC$2:$AD$6,2,FALSE)</f>
        <v> </v>
      </c>
      <c r="S38" s="61" t="s">
        <v>220</v>
      </c>
      <c r="U38" s="4" t="b">
        <f t="shared" si="35"/>
        <v>0</v>
      </c>
      <c r="V38" s="4">
        <f t="shared" si="36"/>
        <v>0</v>
      </c>
      <c r="W38" s="4" t="b">
        <f t="shared" si="37"/>
        <v>0</v>
      </c>
      <c r="X38" s="4">
        <f t="shared" si="38"/>
        <v>0</v>
      </c>
      <c r="Y38" s="4" t="b">
        <f t="shared" si="39"/>
        <v>0</v>
      </c>
      <c r="Z38" s="4">
        <f t="shared" si="40"/>
        <v>0</v>
      </c>
      <c r="AA38" s="4" t="b">
        <f t="shared" si="41"/>
        <v>0</v>
      </c>
      <c r="AB38" s="4">
        <f t="shared" si="42"/>
        <v>0</v>
      </c>
      <c r="AC38" s="4">
        <f t="shared" si="43"/>
        <v>0</v>
      </c>
      <c r="AE38" s="38">
        <f t="shared" si="44"/>
        <v>21</v>
      </c>
      <c r="AG38" s="39" t="str">
        <f aca="true" t="shared" si="46" ref="AG38:AG59">CONCATENATE("Score: ",ROUND(Q38,1),"/30","    ",AH38)</f>
        <v>Score: 21/30    </v>
      </c>
      <c r="AH38" s="39">
        <f aca="true" t="shared" si="47" ref="AH38:AH59">IF(R38="HM","Honorable Mention",IF(R38="PM","Print of the Month",""))</f>
      </c>
      <c r="AI38" s="3" t="str">
        <f aca="true" t="shared" si="48" ref="AI38:AI59">CONCATENATE("'",C38,"'"," by ",D38,CHAR(10),AG38,CHAR(10),CHAR(10),"Judges Comments: ",S38)</f>
        <v>'Collector's Treasure' by Emily Schindel
Score: 21/30    
Judges Comments: interesting subject, camera should have been tipped the other way, good post processing</v>
      </c>
      <c r="AK38" s="111" t="str">
        <f aca="true" t="shared" si="49" ref="AK38:AK59">CONCATENATE("Score: ",ROUND(Q38,1),"    ",AH38)</f>
        <v>Score: 21    </v>
      </c>
      <c r="AM38" s="3" t="str">
        <f t="shared" si="45"/>
        <v>'Collector's Treasure' by Emily Schindel
Score: 21      
interesting subject, camera should have been tipped the other way, good post processing</v>
      </c>
    </row>
    <row r="39" spans="1:39" ht="45.75" customHeight="1">
      <c r="A39" s="30">
        <v>26</v>
      </c>
      <c r="B39" s="30" t="s">
        <v>22</v>
      </c>
      <c r="C39" s="71" t="s">
        <v>122</v>
      </c>
      <c r="D39" s="83" t="s">
        <v>177</v>
      </c>
      <c r="E39" s="31">
        <v>7</v>
      </c>
      <c r="F39" s="32">
        <v>9</v>
      </c>
      <c r="G39" s="32">
        <v>8</v>
      </c>
      <c r="H39" s="33">
        <f aca="true" t="shared" si="50" ref="H39:H59">E39+F39+G39</f>
        <v>24</v>
      </c>
      <c r="I39" s="34">
        <v>6</v>
      </c>
      <c r="J39" s="36">
        <v>9</v>
      </c>
      <c r="K39" s="36">
        <v>8</v>
      </c>
      <c r="L39" s="33">
        <f aca="true" t="shared" si="51" ref="L39:L59">I39+J39+K39</f>
        <v>23</v>
      </c>
      <c r="M39" s="31">
        <v>7</v>
      </c>
      <c r="N39" s="36">
        <v>9</v>
      </c>
      <c r="O39" s="36">
        <v>8</v>
      </c>
      <c r="P39" s="33">
        <f aca="true" t="shared" si="52" ref="P39:P59">M39+N39+O39</f>
        <v>24</v>
      </c>
      <c r="Q39" s="37">
        <f aca="true" t="shared" si="53" ref="Q39:Q59">(H39+L39+P39)/3</f>
        <v>23.666666666666668</v>
      </c>
      <c r="R39" s="77" t="str">
        <f>VLOOKUP(AC39,'Judging Data Entry - Digital'!$AC$2:$AD$6,2,FALSE)</f>
        <v>HM</v>
      </c>
      <c r="S39" s="61" t="s">
        <v>283</v>
      </c>
      <c r="U39" s="4" t="b">
        <f aca="true" t="shared" si="54" ref="U39:U60">AND($U$62&lt;22,Q39=$U$62)</f>
        <v>0</v>
      </c>
      <c r="V39" s="4">
        <f aca="true" t="shared" si="55" ref="V39:V59">IF(U39=TRUE,1,0)</f>
        <v>0</v>
      </c>
      <c r="W39" s="4" t="b">
        <f aca="true" t="shared" si="56" ref="W39:W59">AND($U$32=0,Q39&gt;21.99)</f>
        <v>1</v>
      </c>
      <c r="X39" s="4">
        <f aca="true" t="shared" si="57" ref="X39:X59">IF(W39=TRUE,1,0)</f>
        <v>1</v>
      </c>
      <c r="Y39" s="4" t="b">
        <f t="shared" si="39"/>
        <v>0</v>
      </c>
      <c r="Z39" s="4">
        <f aca="true" t="shared" si="58" ref="Z39:Z59">IF(Y39=TRUE,2,0)</f>
        <v>0</v>
      </c>
      <c r="AA39" s="4" t="b">
        <f t="shared" si="41"/>
        <v>0</v>
      </c>
      <c r="AB39" s="4">
        <f aca="true" t="shared" si="59" ref="AB39:AB59">IF(AA39=TRUE,1,0)</f>
        <v>0</v>
      </c>
      <c r="AC39" s="4">
        <f aca="true" t="shared" si="60" ref="AC39:AC59">U39+(W39*2)+X39+Y39+Z39</f>
        <v>3</v>
      </c>
      <c r="AE39" s="38">
        <f aca="true" t="shared" si="61" ref="AE39:AE59">Q39</f>
        <v>23.666666666666668</v>
      </c>
      <c r="AG39" s="39" t="str">
        <f t="shared" si="46"/>
        <v>Score: 23.7/30    Honorable Mention</v>
      </c>
      <c r="AH39" s="39" t="str">
        <f t="shared" si="47"/>
        <v>Honorable Mention</v>
      </c>
      <c r="AI39" s="3" t="str">
        <f t="shared" si="48"/>
        <v>'Harvest Moon' by Bob Littlejohn
Score: 23.7/30    Honorable Mention
Judges Comments: very nice silhouette, awesome perspective, foreground elements well placed</v>
      </c>
      <c r="AK39" s="111" t="str">
        <f t="shared" si="49"/>
        <v>Score: 23.7    Honorable Mention</v>
      </c>
      <c r="AM39" s="3" t="str">
        <f t="shared" si="45"/>
        <v>'Harvest Moon' by Bob Littlejohn
Score: 23.7    Honorable Mention  
very nice silhouette, awesome perspective, foreground elements well placed</v>
      </c>
    </row>
    <row r="40" spans="1:39" ht="45.75" customHeight="1">
      <c r="A40" s="30">
        <v>27</v>
      </c>
      <c r="B40" s="30" t="s">
        <v>22</v>
      </c>
      <c r="C40" s="71" t="s">
        <v>123</v>
      </c>
      <c r="D40" s="83" t="s">
        <v>173</v>
      </c>
      <c r="E40" s="31">
        <v>7</v>
      </c>
      <c r="F40" s="32">
        <v>8</v>
      </c>
      <c r="G40" s="32">
        <v>7</v>
      </c>
      <c r="H40" s="33">
        <f t="shared" si="50"/>
        <v>22</v>
      </c>
      <c r="I40" s="34">
        <v>7</v>
      </c>
      <c r="J40" s="36">
        <v>9</v>
      </c>
      <c r="K40" s="36">
        <v>8</v>
      </c>
      <c r="L40" s="33">
        <f t="shared" si="51"/>
        <v>24</v>
      </c>
      <c r="M40" s="31">
        <v>7</v>
      </c>
      <c r="N40" s="36">
        <v>8</v>
      </c>
      <c r="O40" s="36">
        <v>8</v>
      </c>
      <c r="P40" s="33">
        <f t="shared" si="52"/>
        <v>23</v>
      </c>
      <c r="Q40" s="37">
        <f t="shared" si="53"/>
        <v>23</v>
      </c>
      <c r="R40" s="77" t="str">
        <f>VLOOKUP(AC40,'Judging Data Entry - Digital'!$AC$2:$AD$6,2,FALSE)</f>
        <v>HM</v>
      </c>
      <c r="S40" s="61" t="s">
        <v>221</v>
      </c>
      <c r="U40" s="4" t="b">
        <f t="shared" si="54"/>
        <v>0</v>
      </c>
      <c r="V40" s="4">
        <f t="shared" si="55"/>
        <v>0</v>
      </c>
      <c r="W40" s="4" t="b">
        <f t="shared" si="56"/>
        <v>1</v>
      </c>
      <c r="X40" s="4">
        <f t="shared" si="57"/>
        <v>1</v>
      </c>
      <c r="Y40" s="4" t="b">
        <f t="shared" si="39"/>
        <v>0</v>
      </c>
      <c r="Z40" s="4">
        <f t="shared" si="58"/>
        <v>0</v>
      </c>
      <c r="AA40" s="4" t="b">
        <f t="shared" si="41"/>
        <v>0</v>
      </c>
      <c r="AB40" s="4">
        <f t="shared" si="59"/>
        <v>0</v>
      </c>
      <c r="AC40" s="4">
        <f t="shared" si="60"/>
        <v>3</v>
      </c>
      <c r="AE40" s="38">
        <f t="shared" si="61"/>
        <v>23</v>
      </c>
      <c r="AG40" s="39" t="str">
        <f t="shared" si="46"/>
        <v>Score: 23/30    Honorable Mention</v>
      </c>
      <c r="AH40" s="39" t="str">
        <f t="shared" si="47"/>
        <v>Honorable Mention</v>
      </c>
      <c r="AI40" s="3" t="str">
        <f t="shared" si="48"/>
        <v>'I Dream In Color' by Chanda Viczko-Ulmer
Score: 23/30    Honorable Mention
Judges Comments: a unique perspective, lighting well done but there is some loss of detail, nice and simple, lots of triangle to enhance the composition</v>
      </c>
      <c r="AK40" s="111" t="str">
        <f t="shared" si="49"/>
        <v>Score: 23    Honorable Mention</v>
      </c>
      <c r="AM40" s="3" t="str">
        <f t="shared" si="45"/>
        <v>'I Dream In Color' by Chanda Viczko-Ulmer
Score: 23    Honorable Mention  
a unique perspective, lighting well done but there is some loss of detail, nice and simple, lots of triangle to enhance the composition</v>
      </c>
    </row>
    <row r="41" spans="1:39" ht="45.75" customHeight="1">
      <c r="A41" s="30">
        <v>28</v>
      </c>
      <c r="B41" s="30" t="s">
        <v>22</v>
      </c>
      <c r="C41" s="71" t="s">
        <v>124</v>
      </c>
      <c r="D41" s="83" t="s">
        <v>33</v>
      </c>
      <c r="E41" s="31">
        <v>8</v>
      </c>
      <c r="F41" s="32">
        <v>8</v>
      </c>
      <c r="G41" s="32">
        <v>7.5</v>
      </c>
      <c r="H41" s="33">
        <f t="shared" si="50"/>
        <v>23.5</v>
      </c>
      <c r="I41" s="34">
        <v>7</v>
      </c>
      <c r="J41" s="36">
        <v>9</v>
      </c>
      <c r="K41" s="36">
        <v>8</v>
      </c>
      <c r="L41" s="33">
        <f t="shared" si="51"/>
        <v>24</v>
      </c>
      <c r="M41" s="31">
        <v>8</v>
      </c>
      <c r="N41" s="36">
        <v>9</v>
      </c>
      <c r="O41" s="36">
        <v>8</v>
      </c>
      <c r="P41" s="33">
        <f t="shared" si="52"/>
        <v>25</v>
      </c>
      <c r="Q41" s="37">
        <f t="shared" si="53"/>
        <v>24.166666666666668</v>
      </c>
      <c r="R41" s="77" t="str">
        <f>VLOOKUP(AC41,'Judging Data Entry - Digital'!$AC$2:$AD$6,2,FALSE)</f>
        <v>HM</v>
      </c>
      <c r="S41" s="61" t="s">
        <v>222</v>
      </c>
      <c r="U41" s="4" t="b">
        <f t="shared" si="54"/>
        <v>0</v>
      </c>
      <c r="V41" s="4">
        <f t="shared" si="55"/>
        <v>0</v>
      </c>
      <c r="W41" s="4" t="b">
        <f t="shared" si="56"/>
        <v>1</v>
      </c>
      <c r="X41" s="4">
        <f t="shared" si="57"/>
        <v>1</v>
      </c>
      <c r="Y41" s="4" t="b">
        <f t="shared" si="39"/>
        <v>0</v>
      </c>
      <c r="Z41" s="4">
        <f t="shared" si="58"/>
        <v>0</v>
      </c>
      <c r="AA41" s="4" t="b">
        <f t="shared" si="41"/>
        <v>0</v>
      </c>
      <c r="AB41" s="4">
        <f t="shared" si="59"/>
        <v>0</v>
      </c>
      <c r="AC41" s="4">
        <f t="shared" si="60"/>
        <v>3</v>
      </c>
      <c r="AE41" s="38">
        <f t="shared" si="61"/>
        <v>24.166666666666668</v>
      </c>
      <c r="AG41" s="39" t="str">
        <f t="shared" si="46"/>
        <v>Score: 24.2/30    Honorable Mention</v>
      </c>
      <c r="AH41" s="39" t="str">
        <f t="shared" si="47"/>
        <v>Honorable Mention</v>
      </c>
      <c r="AI41" s="3" t="str">
        <f t="shared" si="48"/>
        <v>'Iron Horse #1158' by Helen Brown
Score: 24.2/30    Honorable Mention
Judges Comments: good perspective - feels like it's rolling in on you, nice post processing and tonality</v>
      </c>
      <c r="AK41" s="111" t="str">
        <f t="shared" si="49"/>
        <v>Score: 24.2    Honorable Mention</v>
      </c>
      <c r="AM41" s="3" t="str">
        <f t="shared" si="45"/>
        <v>'Iron Horse #1158' by Helen Brown
Score: 24.2    Honorable Mention  
good perspective - feels like it's rolling in on you, nice post processing and tonality</v>
      </c>
    </row>
    <row r="42" spans="1:39" ht="45.75" customHeight="1">
      <c r="A42" s="30">
        <v>29</v>
      </c>
      <c r="B42" s="30" t="s">
        <v>22</v>
      </c>
      <c r="C42" s="71" t="s">
        <v>125</v>
      </c>
      <c r="D42" s="83" t="s">
        <v>39</v>
      </c>
      <c r="E42" s="31">
        <v>7</v>
      </c>
      <c r="F42" s="32">
        <v>8</v>
      </c>
      <c r="G42" s="32">
        <v>6</v>
      </c>
      <c r="H42" s="33">
        <f t="shared" si="50"/>
        <v>21</v>
      </c>
      <c r="I42" s="34">
        <v>7</v>
      </c>
      <c r="J42" s="36">
        <v>8</v>
      </c>
      <c r="K42" s="36">
        <v>6</v>
      </c>
      <c r="L42" s="33">
        <f t="shared" si="51"/>
        <v>21</v>
      </c>
      <c r="M42" s="31">
        <v>8</v>
      </c>
      <c r="N42" s="36">
        <v>8</v>
      </c>
      <c r="O42" s="36">
        <v>6</v>
      </c>
      <c r="P42" s="33">
        <f t="shared" si="52"/>
        <v>22</v>
      </c>
      <c r="Q42" s="37">
        <f t="shared" si="53"/>
        <v>21.333333333333332</v>
      </c>
      <c r="R42" s="77" t="str">
        <f>VLOOKUP(AC42,'Judging Data Entry - Digital'!$AC$2:$AD$6,2,FALSE)</f>
        <v> </v>
      </c>
      <c r="S42" s="61" t="s">
        <v>223</v>
      </c>
      <c r="U42" s="4" t="b">
        <f t="shared" si="54"/>
        <v>0</v>
      </c>
      <c r="V42" s="4">
        <f t="shared" si="55"/>
        <v>0</v>
      </c>
      <c r="W42" s="4" t="b">
        <f t="shared" si="56"/>
        <v>0</v>
      </c>
      <c r="X42" s="4">
        <f t="shared" si="57"/>
        <v>0</v>
      </c>
      <c r="Y42" s="4" t="b">
        <f t="shared" si="39"/>
        <v>0</v>
      </c>
      <c r="Z42" s="4">
        <f t="shared" si="58"/>
        <v>0</v>
      </c>
      <c r="AA42" s="4" t="b">
        <f t="shared" si="41"/>
        <v>0</v>
      </c>
      <c r="AB42" s="4">
        <f t="shared" si="59"/>
        <v>0</v>
      </c>
      <c r="AC42" s="4">
        <f t="shared" si="60"/>
        <v>0</v>
      </c>
      <c r="AE42" s="38">
        <f t="shared" si="61"/>
        <v>21.333333333333332</v>
      </c>
      <c r="AG42" s="39" t="str">
        <f t="shared" si="46"/>
        <v>Score: 21.3/30    </v>
      </c>
      <c r="AH42" s="39">
        <f t="shared" si="47"/>
      </c>
      <c r="AI42" s="3" t="str">
        <f t="shared" si="48"/>
        <v>'Midnight Special' by Gayvin Franson
Score: 21.3/30    
Judges Comments: good blacks and whites, crop a little tighter on the right</v>
      </c>
      <c r="AK42" s="111" t="str">
        <f t="shared" si="49"/>
        <v>Score: 21.3    </v>
      </c>
      <c r="AM42" s="3" t="str">
        <f t="shared" si="45"/>
        <v>'Midnight Special' by Gayvin Franson
Score: 21.3      
good blacks and whites, crop a little tighter on the right</v>
      </c>
    </row>
    <row r="43" spans="1:39" ht="45.75" customHeight="1">
      <c r="A43" s="30">
        <v>30</v>
      </c>
      <c r="B43" s="30" t="s">
        <v>22</v>
      </c>
      <c r="C43" s="71" t="s">
        <v>126</v>
      </c>
      <c r="D43" s="83" t="s">
        <v>55</v>
      </c>
      <c r="E43" s="31">
        <v>7</v>
      </c>
      <c r="F43" s="32">
        <v>9</v>
      </c>
      <c r="G43" s="32">
        <v>7</v>
      </c>
      <c r="H43" s="33">
        <f t="shared" si="50"/>
        <v>23</v>
      </c>
      <c r="I43" s="34">
        <v>7</v>
      </c>
      <c r="J43" s="36">
        <v>9</v>
      </c>
      <c r="K43" s="36">
        <v>7</v>
      </c>
      <c r="L43" s="33">
        <f t="shared" si="51"/>
        <v>23</v>
      </c>
      <c r="M43" s="31">
        <v>6</v>
      </c>
      <c r="N43" s="36">
        <v>9</v>
      </c>
      <c r="O43" s="36">
        <v>7</v>
      </c>
      <c r="P43" s="33">
        <f t="shared" si="52"/>
        <v>22</v>
      </c>
      <c r="Q43" s="37">
        <f t="shared" si="53"/>
        <v>22.666666666666668</v>
      </c>
      <c r="R43" s="77" t="str">
        <f>VLOOKUP(AC43,'Judging Data Entry - Digital'!$AC$2:$AD$6,2,FALSE)</f>
        <v>HM</v>
      </c>
      <c r="S43" s="61" t="s">
        <v>224</v>
      </c>
      <c r="U43" s="4" t="b">
        <f t="shared" si="54"/>
        <v>0</v>
      </c>
      <c r="V43" s="4">
        <f t="shared" si="55"/>
        <v>0</v>
      </c>
      <c r="W43" s="4" t="b">
        <f t="shared" si="56"/>
        <v>1</v>
      </c>
      <c r="X43" s="4">
        <f t="shared" si="57"/>
        <v>1</v>
      </c>
      <c r="Y43" s="4" t="b">
        <f t="shared" si="39"/>
        <v>0</v>
      </c>
      <c r="Z43" s="4">
        <f t="shared" si="58"/>
        <v>0</v>
      </c>
      <c r="AA43" s="4" t="b">
        <f t="shared" si="41"/>
        <v>0</v>
      </c>
      <c r="AB43" s="4">
        <f t="shared" si="59"/>
        <v>0</v>
      </c>
      <c r="AC43" s="4">
        <f t="shared" si="60"/>
        <v>3</v>
      </c>
      <c r="AE43" s="38">
        <f t="shared" si="61"/>
        <v>22.666666666666668</v>
      </c>
      <c r="AG43" s="39" t="str">
        <f t="shared" si="46"/>
        <v>Score: 22.7/30    Honorable Mention</v>
      </c>
      <c r="AH43" s="39" t="str">
        <f t="shared" si="47"/>
        <v>Honorable Mention</v>
      </c>
      <c r="AI43" s="3" t="str">
        <f t="shared" si="48"/>
        <v>'Objects In Mirror Are More Distorted Than They Appear' by Nina Henry
Score: 22.7/30    Honorable Mention
Judges Comments: nice composition, focus and depth of field is bang on</v>
      </c>
      <c r="AK43" s="111" t="str">
        <f t="shared" si="49"/>
        <v>Score: 22.7    Honorable Mention</v>
      </c>
      <c r="AM43" s="3" t="str">
        <f t="shared" si="45"/>
        <v>'Objects In Mirror Are More Distorted Than They Appear' by Nina Henry
Score: 22.7    Honorable Mention  
nice composition, focus and depth of field is bang on</v>
      </c>
    </row>
    <row r="44" spans="1:39" ht="45.75" customHeight="1">
      <c r="A44" s="30">
        <v>31</v>
      </c>
      <c r="B44" s="30" t="s">
        <v>22</v>
      </c>
      <c r="C44" s="71" t="s">
        <v>127</v>
      </c>
      <c r="D44" s="83" t="s">
        <v>52</v>
      </c>
      <c r="E44" s="31">
        <v>8</v>
      </c>
      <c r="F44" s="32">
        <v>9</v>
      </c>
      <c r="G44" s="32">
        <v>8</v>
      </c>
      <c r="H44" s="33">
        <f t="shared" si="50"/>
        <v>25</v>
      </c>
      <c r="I44" s="34">
        <v>7</v>
      </c>
      <c r="J44" s="36">
        <v>9</v>
      </c>
      <c r="K44" s="36">
        <v>8</v>
      </c>
      <c r="L44" s="33">
        <f t="shared" si="51"/>
        <v>24</v>
      </c>
      <c r="M44" s="31">
        <v>8</v>
      </c>
      <c r="N44" s="36">
        <v>9</v>
      </c>
      <c r="O44" s="36">
        <v>8.5</v>
      </c>
      <c r="P44" s="33">
        <f t="shared" si="52"/>
        <v>25.5</v>
      </c>
      <c r="Q44" s="37">
        <f t="shared" si="53"/>
        <v>24.833333333333332</v>
      </c>
      <c r="R44" s="77" t="str">
        <f>VLOOKUP(AC44,'Judging Data Entry - Digital'!$AC$2:$AD$6,2,FALSE)</f>
        <v>HM</v>
      </c>
      <c r="S44" s="61" t="s">
        <v>225</v>
      </c>
      <c r="U44" s="4" t="b">
        <f t="shared" si="54"/>
        <v>0</v>
      </c>
      <c r="V44" s="4">
        <f t="shared" si="55"/>
        <v>0</v>
      </c>
      <c r="W44" s="4" t="b">
        <f t="shared" si="56"/>
        <v>1</v>
      </c>
      <c r="X44" s="4">
        <f t="shared" si="57"/>
        <v>1</v>
      </c>
      <c r="Y44" s="4" t="b">
        <f t="shared" si="39"/>
        <v>0</v>
      </c>
      <c r="Z44" s="4">
        <f t="shared" si="58"/>
        <v>0</v>
      </c>
      <c r="AA44" s="4" t="b">
        <f t="shared" si="41"/>
        <v>0</v>
      </c>
      <c r="AB44" s="4">
        <f t="shared" si="59"/>
        <v>0</v>
      </c>
      <c r="AC44" s="4">
        <f t="shared" si="60"/>
        <v>3</v>
      </c>
      <c r="AE44" s="38">
        <f t="shared" si="61"/>
        <v>24.833333333333332</v>
      </c>
      <c r="AG44" s="39" t="str">
        <f t="shared" si="46"/>
        <v>Score: 24.8/30    Honorable Mention</v>
      </c>
      <c r="AH44" s="39" t="str">
        <f t="shared" si="47"/>
        <v>Honorable Mention</v>
      </c>
      <c r="AI44" s="3" t="str">
        <f t="shared" si="48"/>
        <v>'Once Was' by Bob Anderson
Score: 24.8/30    Honorable Mention
Judges Comments: an appropriate title, nice post processing techniques, trees help frame the subject, good tonal range</v>
      </c>
      <c r="AK44" s="111" t="str">
        <f t="shared" si="49"/>
        <v>Score: 24.8    Honorable Mention</v>
      </c>
      <c r="AM44" s="3" t="str">
        <f t="shared" si="45"/>
        <v>'Once Was' by Bob Anderson
Score: 24.8    Honorable Mention  
an appropriate title, nice post processing techniques, trees help frame the subject, good tonal range</v>
      </c>
    </row>
    <row r="45" spans="1:39" ht="45.75" customHeight="1">
      <c r="A45" s="30">
        <v>32</v>
      </c>
      <c r="B45" s="30" t="s">
        <v>22</v>
      </c>
      <c r="C45" s="71" t="s">
        <v>128</v>
      </c>
      <c r="D45" s="83" t="s">
        <v>41</v>
      </c>
      <c r="E45" s="31">
        <v>7</v>
      </c>
      <c r="F45" s="32">
        <v>8</v>
      </c>
      <c r="G45" s="32">
        <v>7</v>
      </c>
      <c r="H45" s="33">
        <f t="shared" si="50"/>
        <v>22</v>
      </c>
      <c r="I45" s="34">
        <v>7</v>
      </c>
      <c r="J45" s="36">
        <v>8</v>
      </c>
      <c r="K45" s="36">
        <v>7</v>
      </c>
      <c r="L45" s="33">
        <f t="shared" si="51"/>
        <v>22</v>
      </c>
      <c r="M45" s="31">
        <v>7</v>
      </c>
      <c r="N45" s="36">
        <v>8</v>
      </c>
      <c r="O45" s="36">
        <v>7</v>
      </c>
      <c r="P45" s="33">
        <f t="shared" si="52"/>
        <v>22</v>
      </c>
      <c r="Q45" s="37">
        <f t="shared" si="53"/>
        <v>22</v>
      </c>
      <c r="R45" s="77" t="str">
        <f>VLOOKUP(AC45,'Judging Data Entry - Digital'!$AC$2:$AD$6,2,FALSE)</f>
        <v>HM</v>
      </c>
      <c r="S45" s="61" t="s">
        <v>284</v>
      </c>
      <c r="U45" s="4" t="b">
        <f t="shared" si="54"/>
        <v>0</v>
      </c>
      <c r="V45" s="4">
        <f t="shared" si="55"/>
        <v>0</v>
      </c>
      <c r="W45" s="4" t="b">
        <f t="shared" si="56"/>
        <v>1</v>
      </c>
      <c r="X45" s="4">
        <f t="shared" si="57"/>
        <v>1</v>
      </c>
      <c r="Y45" s="4" t="b">
        <f t="shared" si="39"/>
        <v>0</v>
      </c>
      <c r="Z45" s="4">
        <f t="shared" si="58"/>
        <v>0</v>
      </c>
      <c r="AA45" s="4" t="b">
        <f t="shared" si="41"/>
        <v>0</v>
      </c>
      <c r="AB45" s="4">
        <f t="shared" si="59"/>
        <v>0</v>
      </c>
      <c r="AC45" s="4">
        <f t="shared" si="60"/>
        <v>3</v>
      </c>
      <c r="AE45" s="38">
        <f t="shared" si="61"/>
        <v>22</v>
      </c>
      <c r="AG45" s="39" t="str">
        <f t="shared" si="46"/>
        <v>Score: 22/30    Honorable Mention</v>
      </c>
      <c r="AH45" s="39" t="str">
        <f t="shared" si="47"/>
        <v>Honorable Mention</v>
      </c>
      <c r="AI45" s="3" t="str">
        <f t="shared" si="48"/>
        <v>'Open Windows' by Bruce Guenter
Score: 22/30    Honorable Mention
Judges Comments: lots of rhythmic patterns, bump up the blacks, nice composition, possibly a weak title (small part of the overall image)</v>
      </c>
      <c r="AK45" s="111" t="str">
        <f t="shared" si="49"/>
        <v>Score: 22    Honorable Mention</v>
      </c>
      <c r="AM45" s="3" t="str">
        <f t="shared" si="45"/>
        <v>'Open Windows' by Bruce Guenter
Score: 22    Honorable Mention  
lots of rhythmic patterns, bump up the blacks, nice composition, possibly a weak title (small part of the overall image)</v>
      </c>
    </row>
    <row r="46" spans="1:39" ht="45.75" customHeight="1">
      <c r="A46" s="30">
        <v>33</v>
      </c>
      <c r="B46" s="30" t="s">
        <v>22</v>
      </c>
      <c r="C46" s="71" t="s">
        <v>129</v>
      </c>
      <c r="D46" s="83" t="s">
        <v>47</v>
      </c>
      <c r="E46" s="31">
        <v>8</v>
      </c>
      <c r="F46" s="32">
        <v>8</v>
      </c>
      <c r="G46" s="32">
        <v>7</v>
      </c>
      <c r="H46" s="33">
        <f t="shared" si="50"/>
        <v>23</v>
      </c>
      <c r="I46" s="34">
        <v>8</v>
      </c>
      <c r="J46" s="36">
        <v>8</v>
      </c>
      <c r="K46" s="36">
        <v>7</v>
      </c>
      <c r="L46" s="33">
        <f t="shared" si="51"/>
        <v>23</v>
      </c>
      <c r="M46" s="31">
        <v>8</v>
      </c>
      <c r="N46" s="36">
        <v>8</v>
      </c>
      <c r="O46" s="36">
        <v>7.5</v>
      </c>
      <c r="P46" s="33">
        <f t="shared" si="52"/>
        <v>23.5</v>
      </c>
      <c r="Q46" s="37">
        <f t="shared" si="53"/>
        <v>23.166666666666668</v>
      </c>
      <c r="R46" s="77" t="str">
        <f>VLOOKUP(AC46,'Judging Data Entry - Digital'!$AC$2:$AD$6,2,FALSE)</f>
        <v>HM</v>
      </c>
      <c r="S46" s="61" t="s">
        <v>226</v>
      </c>
      <c r="U46" s="4" t="b">
        <f t="shared" si="54"/>
        <v>0</v>
      </c>
      <c r="V46" s="4">
        <f t="shared" si="55"/>
        <v>0</v>
      </c>
      <c r="W46" s="4" t="b">
        <f t="shared" si="56"/>
        <v>1</v>
      </c>
      <c r="X46" s="4">
        <f t="shared" si="57"/>
        <v>1</v>
      </c>
      <c r="Y46" s="4" t="b">
        <f t="shared" si="39"/>
        <v>0</v>
      </c>
      <c r="Z46" s="4">
        <f t="shared" si="58"/>
        <v>0</v>
      </c>
      <c r="AA46" s="4" t="b">
        <f t="shared" si="41"/>
        <v>0</v>
      </c>
      <c r="AB46" s="4">
        <f t="shared" si="59"/>
        <v>0</v>
      </c>
      <c r="AC46" s="4">
        <f t="shared" si="60"/>
        <v>3</v>
      </c>
      <c r="AE46" s="38">
        <f t="shared" si="61"/>
        <v>23.166666666666668</v>
      </c>
      <c r="AG46" s="39" t="str">
        <f t="shared" si="46"/>
        <v>Score: 23.2/30    Honorable Mention</v>
      </c>
      <c r="AH46" s="39" t="str">
        <f t="shared" si="47"/>
        <v>Honorable Mention</v>
      </c>
      <c r="AI46" s="3" t="str">
        <f t="shared" si="48"/>
        <v>'Out of Business' by Doris Santha
Score: 23.2/30    Honorable Mention
Judges Comments: good perspective choice, nice tonal range, good choice of using sepia tones</v>
      </c>
      <c r="AK46" s="111" t="str">
        <f t="shared" si="49"/>
        <v>Score: 23.2    Honorable Mention</v>
      </c>
      <c r="AM46" s="3" t="str">
        <f t="shared" si="45"/>
        <v>'Out of Business' by Doris Santha
Score: 23.2    Honorable Mention  
good perspective choice, nice tonal range, good choice of using sepia tones</v>
      </c>
    </row>
    <row r="47" spans="1:39" ht="45.75" customHeight="1">
      <c r="A47" s="30">
        <v>34</v>
      </c>
      <c r="B47" s="30" t="s">
        <v>22</v>
      </c>
      <c r="C47" s="71" t="s">
        <v>130</v>
      </c>
      <c r="D47" s="83" t="s">
        <v>54</v>
      </c>
      <c r="E47" s="31">
        <v>8</v>
      </c>
      <c r="F47" s="32">
        <v>8</v>
      </c>
      <c r="G47" s="32">
        <v>8</v>
      </c>
      <c r="H47" s="33">
        <f t="shared" si="50"/>
        <v>24</v>
      </c>
      <c r="I47" s="34">
        <v>8</v>
      </c>
      <c r="J47" s="36">
        <v>8</v>
      </c>
      <c r="K47" s="36">
        <v>8</v>
      </c>
      <c r="L47" s="33">
        <f t="shared" si="51"/>
        <v>24</v>
      </c>
      <c r="M47" s="31">
        <v>8</v>
      </c>
      <c r="N47" s="36">
        <v>9</v>
      </c>
      <c r="O47" s="36">
        <v>7.5</v>
      </c>
      <c r="P47" s="33">
        <f t="shared" si="52"/>
        <v>24.5</v>
      </c>
      <c r="Q47" s="37">
        <f t="shared" si="53"/>
        <v>24.166666666666668</v>
      </c>
      <c r="R47" s="77" t="str">
        <f>VLOOKUP(AC47,'Judging Data Entry - Digital'!$AC$2:$AD$6,2,FALSE)</f>
        <v>HM</v>
      </c>
      <c r="S47" s="61" t="s">
        <v>227</v>
      </c>
      <c r="U47" s="4" t="b">
        <f t="shared" si="54"/>
        <v>0</v>
      </c>
      <c r="V47" s="4">
        <f t="shared" si="55"/>
        <v>0</v>
      </c>
      <c r="W47" s="4" t="b">
        <f t="shared" si="56"/>
        <v>1</v>
      </c>
      <c r="X47" s="4">
        <f t="shared" si="57"/>
        <v>1</v>
      </c>
      <c r="Y47" s="4" t="b">
        <f t="shared" si="39"/>
        <v>0</v>
      </c>
      <c r="Z47" s="4">
        <f t="shared" si="58"/>
        <v>0</v>
      </c>
      <c r="AA47" s="4" t="b">
        <f t="shared" si="41"/>
        <v>0</v>
      </c>
      <c r="AB47" s="4">
        <f t="shared" si="59"/>
        <v>0</v>
      </c>
      <c r="AC47" s="4">
        <f t="shared" si="60"/>
        <v>3</v>
      </c>
      <c r="AE47" s="38">
        <f t="shared" si="61"/>
        <v>24.166666666666668</v>
      </c>
      <c r="AG47" s="39" t="str">
        <f t="shared" si="46"/>
        <v>Score: 24.2/30    Honorable Mention</v>
      </c>
      <c r="AH47" s="39" t="str">
        <f t="shared" si="47"/>
        <v>Honorable Mention</v>
      </c>
      <c r="AI47" s="3" t="str">
        <f t="shared" si="48"/>
        <v>'Proceed With Caution' by Mary Lou Fletcher
Score: 24.2/30    Honorable Mention
Judges Comments: well suited title, good sharpness in the front of the image, good composition for the subject, you're wanting to see more at the top</v>
      </c>
      <c r="AK47" s="111" t="str">
        <f t="shared" si="49"/>
        <v>Score: 24.2    Honorable Mention</v>
      </c>
      <c r="AM47" s="3" t="str">
        <f t="shared" si="45"/>
        <v>'Proceed With Caution' by Mary Lou Fletcher
Score: 24.2    Honorable Mention  
well suited title, good sharpness in the front of the image, good composition for the subject, you're wanting to see more at the top</v>
      </c>
    </row>
    <row r="48" spans="1:39" ht="45.75" customHeight="1">
      <c r="A48" s="30">
        <v>35</v>
      </c>
      <c r="B48" s="30" t="s">
        <v>22</v>
      </c>
      <c r="C48" s="113" t="s">
        <v>131</v>
      </c>
      <c r="D48" s="83" t="s">
        <v>46</v>
      </c>
      <c r="E48" s="31">
        <v>7</v>
      </c>
      <c r="F48" s="32">
        <v>8</v>
      </c>
      <c r="G48" s="32">
        <v>8</v>
      </c>
      <c r="H48" s="33">
        <f t="shared" si="50"/>
        <v>23</v>
      </c>
      <c r="I48" s="34">
        <v>7</v>
      </c>
      <c r="J48" s="36">
        <v>8</v>
      </c>
      <c r="K48" s="36">
        <v>7.5</v>
      </c>
      <c r="L48" s="33">
        <f t="shared" si="51"/>
        <v>22.5</v>
      </c>
      <c r="M48" s="31">
        <v>7</v>
      </c>
      <c r="N48" s="36">
        <v>9</v>
      </c>
      <c r="O48" s="36">
        <v>7.5</v>
      </c>
      <c r="P48" s="33">
        <f t="shared" si="52"/>
        <v>23.5</v>
      </c>
      <c r="Q48" s="37">
        <f t="shared" si="53"/>
        <v>23</v>
      </c>
      <c r="R48" s="77" t="str">
        <f>VLOOKUP(AC48,'Judging Data Entry - Digital'!$AC$2:$AD$6,2,FALSE)</f>
        <v>HM</v>
      </c>
      <c r="S48" s="61" t="s">
        <v>285</v>
      </c>
      <c r="U48" s="4" t="b">
        <f t="shared" si="54"/>
        <v>0</v>
      </c>
      <c r="V48" s="4">
        <f t="shared" si="55"/>
        <v>0</v>
      </c>
      <c r="W48" s="4" t="b">
        <f t="shared" si="56"/>
        <v>1</v>
      </c>
      <c r="X48" s="4">
        <f t="shared" si="57"/>
        <v>1</v>
      </c>
      <c r="Y48" s="4" t="b">
        <f t="shared" si="39"/>
        <v>0</v>
      </c>
      <c r="Z48" s="4">
        <f t="shared" si="58"/>
        <v>0</v>
      </c>
      <c r="AA48" s="4" t="b">
        <f t="shared" si="41"/>
        <v>0</v>
      </c>
      <c r="AB48" s="4">
        <f t="shared" si="59"/>
        <v>0</v>
      </c>
      <c r="AC48" s="4">
        <f t="shared" si="60"/>
        <v>3</v>
      </c>
      <c r="AE48" s="38">
        <f t="shared" si="61"/>
        <v>23</v>
      </c>
      <c r="AG48" s="39" t="str">
        <f t="shared" si="46"/>
        <v>Score: 23/30    Honorable Mention</v>
      </c>
      <c r="AH48" s="39" t="str">
        <f t="shared" si="47"/>
        <v>Honorable Mention</v>
      </c>
      <c r="AI48" s="3" t="str">
        <f t="shared" si="48"/>
        <v>'Public Transportation' by Dale Read
Score: 23/30    Honorable Mention
Judges Comments: good capture of a bunch of bored subjects, could be a great story here, good composition, burn in the clouds a bit more</v>
      </c>
      <c r="AK48" s="111" t="str">
        <f t="shared" si="49"/>
        <v>Score: 23    Honorable Mention</v>
      </c>
      <c r="AM48" s="3" t="str">
        <f t="shared" si="45"/>
        <v>'Public Transportation' by Dale Read
Score: 23    Honorable Mention  
good capture of a bunch of bored subjects, could be a great story here, good composition, burn in the clouds a bit more</v>
      </c>
    </row>
    <row r="49" spans="1:39" ht="45.75" customHeight="1">
      <c r="A49" s="30">
        <v>36</v>
      </c>
      <c r="B49" s="30" t="s">
        <v>22</v>
      </c>
      <c r="C49" s="71" t="s">
        <v>132</v>
      </c>
      <c r="D49" s="83" t="s">
        <v>48</v>
      </c>
      <c r="E49" s="31">
        <v>6</v>
      </c>
      <c r="F49" s="32">
        <v>8</v>
      </c>
      <c r="G49" s="32">
        <v>7</v>
      </c>
      <c r="H49" s="33">
        <f t="shared" si="50"/>
        <v>21</v>
      </c>
      <c r="I49" s="34">
        <v>7</v>
      </c>
      <c r="J49" s="36">
        <v>8</v>
      </c>
      <c r="K49" s="36">
        <v>7</v>
      </c>
      <c r="L49" s="33">
        <f t="shared" si="51"/>
        <v>22</v>
      </c>
      <c r="M49" s="31">
        <v>7</v>
      </c>
      <c r="N49" s="36">
        <v>9</v>
      </c>
      <c r="O49" s="36">
        <v>7</v>
      </c>
      <c r="P49" s="33">
        <f t="shared" si="52"/>
        <v>23</v>
      </c>
      <c r="Q49" s="37">
        <f t="shared" si="53"/>
        <v>22</v>
      </c>
      <c r="R49" s="77" t="str">
        <f>VLOOKUP(AC49,'Judging Data Entry - Digital'!$AC$2:$AD$6,2,FALSE)</f>
        <v>HM</v>
      </c>
      <c r="S49" s="61" t="s">
        <v>286</v>
      </c>
      <c r="U49" s="4" t="b">
        <f t="shared" si="54"/>
        <v>0</v>
      </c>
      <c r="V49" s="4">
        <f t="shared" si="55"/>
        <v>0</v>
      </c>
      <c r="W49" s="4" t="b">
        <f t="shared" si="56"/>
        <v>1</v>
      </c>
      <c r="X49" s="4">
        <f t="shared" si="57"/>
        <v>1</v>
      </c>
      <c r="Y49" s="4" t="b">
        <f t="shared" si="39"/>
        <v>0</v>
      </c>
      <c r="Z49" s="4">
        <f t="shared" si="58"/>
        <v>0</v>
      </c>
      <c r="AA49" s="4" t="b">
        <f t="shared" si="41"/>
        <v>0</v>
      </c>
      <c r="AB49" s="4">
        <f t="shared" si="59"/>
        <v>0</v>
      </c>
      <c r="AC49" s="4">
        <f t="shared" si="60"/>
        <v>3</v>
      </c>
      <c r="AE49" s="38">
        <f t="shared" si="61"/>
        <v>22</v>
      </c>
      <c r="AG49" s="39" t="str">
        <f t="shared" si="46"/>
        <v>Score: 22/30    Honorable Mention</v>
      </c>
      <c r="AH49" s="39" t="str">
        <f t="shared" si="47"/>
        <v>Honorable Mention</v>
      </c>
      <c r="AI49" s="3" t="str">
        <f t="shared" si="48"/>
        <v>'Say Cheese' by Barry Singer
Score: 22/30    Honorable Mention
Judges Comments: interesting concept, great composition and use of patterns, nice to see the photographer included in the image, fun image</v>
      </c>
      <c r="AK49" s="111" t="str">
        <f t="shared" si="49"/>
        <v>Score: 22    Honorable Mention</v>
      </c>
      <c r="AM49" s="3" t="str">
        <f t="shared" si="45"/>
        <v>'Say Cheese' by Barry Singer
Score: 22    Honorable Mention  
interesting concept, great composition and use of patterns, nice to see the photographer included in the image, fun image</v>
      </c>
    </row>
    <row r="50" spans="1:39" ht="45.75" customHeight="1">
      <c r="A50" s="30">
        <v>37</v>
      </c>
      <c r="B50" s="30" t="s">
        <v>22</v>
      </c>
      <c r="C50" s="71" t="s">
        <v>133</v>
      </c>
      <c r="D50" s="83" t="s">
        <v>65</v>
      </c>
      <c r="E50" s="31">
        <v>7</v>
      </c>
      <c r="F50" s="32">
        <v>7</v>
      </c>
      <c r="G50" s="32">
        <v>7</v>
      </c>
      <c r="H50" s="33">
        <f t="shared" si="50"/>
        <v>21</v>
      </c>
      <c r="I50" s="34">
        <v>8</v>
      </c>
      <c r="J50" s="36">
        <v>8</v>
      </c>
      <c r="K50" s="36">
        <v>7</v>
      </c>
      <c r="L50" s="33">
        <f t="shared" si="51"/>
        <v>23</v>
      </c>
      <c r="M50" s="31">
        <v>7</v>
      </c>
      <c r="N50" s="36">
        <v>8</v>
      </c>
      <c r="O50" s="36">
        <v>7</v>
      </c>
      <c r="P50" s="33">
        <f t="shared" si="52"/>
        <v>22</v>
      </c>
      <c r="Q50" s="37">
        <f t="shared" si="53"/>
        <v>22</v>
      </c>
      <c r="R50" s="77" t="str">
        <f>VLOOKUP(AC50,'Judging Data Entry - Digital'!$AC$2:$AD$6,2,FALSE)</f>
        <v>HM</v>
      </c>
      <c r="S50" s="61" t="s">
        <v>228</v>
      </c>
      <c r="U50" s="4" t="b">
        <f t="shared" si="54"/>
        <v>0</v>
      </c>
      <c r="V50" s="4">
        <f t="shared" si="55"/>
        <v>0</v>
      </c>
      <c r="W50" s="4" t="b">
        <f t="shared" si="56"/>
        <v>1</v>
      </c>
      <c r="X50" s="4">
        <f t="shared" si="57"/>
        <v>1</v>
      </c>
      <c r="Y50" s="4" t="b">
        <f t="shared" si="39"/>
        <v>0</v>
      </c>
      <c r="Z50" s="4">
        <f t="shared" si="58"/>
        <v>0</v>
      </c>
      <c r="AA50" s="4" t="b">
        <f t="shared" si="41"/>
        <v>0</v>
      </c>
      <c r="AB50" s="4">
        <f t="shared" si="59"/>
        <v>0</v>
      </c>
      <c r="AC50" s="4">
        <f t="shared" si="60"/>
        <v>3</v>
      </c>
      <c r="AE50" s="38">
        <f t="shared" si="61"/>
        <v>22</v>
      </c>
      <c r="AG50" s="39" t="str">
        <f t="shared" si="46"/>
        <v>Score: 22/30    Honorable Mention</v>
      </c>
      <c r="AH50" s="39" t="str">
        <f t="shared" si="47"/>
        <v>Honorable Mention</v>
      </c>
      <c r="AI50" s="3" t="str">
        <f t="shared" si="48"/>
        <v>'Shapes of The Past' by Lorilee Guenter
Score: 22/30    Honorable Mention
Judges Comments: lots of great lines leading everywhere, good detail in the rust, nice overall feel</v>
      </c>
      <c r="AK50" s="111" t="str">
        <f t="shared" si="49"/>
        <v>Score: 22    Honorable Mention</v>
      </c>
      <c r="AM50" s="3" t="str">
        <f t="shared" si="45"/>
        <v>'Shapes of The Past' by Lorilee Guenter
Score: 22    Honorable Mention  
lots of great lines leading everywhere, good detail in the rust, nice overall feel</v>
      </c>
    </row>
    <row r="51" spans="1:39" ht="45.75" customHeight="1">
      <c r="A51" s="30">
        <v>38</v>
      </c>
      <c r="B51" s="30" t="s">
        <v>22</v>
      </c>
      <c r="C51" s="71" t="s">
        <v>134</v>
      </c>
      <c r="D51" s="83" t="s">
        <v>43</v>
      </c>
      <c r="E51" s="31">
        <v>7</v>
      </c>
      <c r="F51" s="32">
        <v>7</v>
      </c>
      <c r="G51" s="32">
        <v>7</v>
      </c>
      <c r="H51" s="33">
        <f t="shared" si="50"/>
        <v>21</v>
      </c>
      <c r="I51" s="34">
        <v>6</v>
      </c>
      <c r="J51" s="36">
        <v>8</v>
      </c>
      <c r="K51" s="36">
        <v>7</v>
      </c>
      <c r="L51" s="33">
        <f t="shared" si="51"/>
        <v>21</v>
      </c>
      <c r="M51" s="31">
        <v>7</v>
      </c>
      <c r="N51" s="36">
        <v>8</v>
      </c>
      <c r="O51" s="36">
        <v>7</v>
      </c>
      <c r="P51" s="33">
        <f t="shared" si="52"/>
        <v>22</v>
      </c>
      <c r="Q51" s="37">
        <f t="shared" si="53"/>
        <v>21.333333333333332</v>
      </c>
      <c r="R51" s="77" t="str">
        <f>VLOOKUP(AC51,'Judging Data Entry - Digital'!$AC$2:$AD$6,2,FALSE)</f>
        <v> </v>
      </c>
      <c r="S51" s="61" t="s">
        <v>229</v>
      </c>
      <c r="U51" s="4" t="b">
        <f t="shared" si="54"/>
        <v>0</v>
      </c>
      <c r="V51" s="4">
        <f t="shared" si="55"/>
        <v>0</v>
      </c>
      <c r="W51" s="4" t="b">
        <f t="shared" si="56"/>
        <v>0</v>
      </c>
      <c r="X51" s="4">
        <f t="shared" si="57"/>
        <v>0</v>
      </c>
      <c r="Y51" s="4" t="b">
        <f t="shared" si="39"/>
        <v>0</v>
      </c>
      <c r="Z51" s="4">
        <f t="shared" si="58"/>
        <v>0</v>
      </c>
      <c r="AA51" s="4" t="b">
        <f t="shared" si="41"/>
        <v>0</v>
      </c>
      <c r="AB51" s="4">
        <f t="shared" si="59"/>
        <v>0</v>
      </c>
      <c r="AC51" s="4">
        <f t="shared" si="60"/>
        <v>0</v>
      </c>
      <c r="AE51" s="38">
        <f t="shared" si="61"/>
        <v>21.333333333333332</v>
      </c>
      <c r="AG51" s="39" t="str">
        <f t="shared" si="46"/>
        <v>Score: 21.3/30    </v>
      </c>
      <c r="AH51" s="39">
        <f t="shared" si="47"/>
      </c>
      <c r="AI51" s="3" t="str">
        <f t="shared" si="48"/>
        <v>'Showcar and Showroom' by Philip McNeill
Score: 21.3/30    
Judges Comments: nice how the subject fills the frame, good choice of perspective</v>
      </c>
      <c r="AK51" s="111" t="str">
        <f t="shared" si="49"/>
        <v>Score: 21.3    </v>
      </c>
      <c r="AM51" s="3" t="str">
        <f t="shared" si="45"/>
        <v>'Showcar and Showroom' by Philip McNeill
Score: 21.3      
nice how the subject fills the frame, good choice of perspective</v>
      </c>
    </row>
    <row r="52" spans="1:39" ht="45.75" customHeight="1">
      <c r="A52" s="30">
        <v>39</v>
      </c>
      <c r="B52" s="30" t="s">
        <v>22</v>
      </c>
      <c r="C52" s="71" t="s">
        <v>135</v>
      </c>
      <c r="D52" s="83" t="s">
        <v>31</v>
      </c>
      <c r="E52" s="31">
        <v>7</v>
      </c>
      <c r="F52" s="32">
        <v>8</v>
      </c>
      <c r="G52" s="32">
        <v>7.5</v>
      </c>
      <c r="H52" s="33">
        <f t="shared" si="50"/>
        <v>22.5</v>
      </c>
      <c r="I52" s="34">
        <v>8</v>
      </c>
      <c r="J52" s="36">
        <v>8</v>
      </c>
      <c r="K52" s="36">
        <v>7.5</v>
      </c>
      <c r="L52" s="33">
        <f t="shared" si="51"/>
        <v>23.5</v>
      </c>
      <c r="M52" s="31">
        <v>8</v>
      </c>
      <c r="N52" s="36">
        <v>8</v>
      </c>
      <c r="O52" s="36">
        <v>7.5</v>
      </c>
      <c r="P52" s="33">
        <f t="shared" si="52"/>
        <v>23.5</v>
      </c>
      <c r="Q52" s="37">
        <f t="shared" si="53"/>
        <v>23.166666666666668</v>
      </c>
      <c r="R52" s="77" t="str">
        <f>VLOOKUP(AC52,'Judging Data Entry - Digital'!$AC$2:$AD$6,2,FALSE)</f>
        <v>HM</v>
      </c>
      <c r="S52" s="61" t="s">
        <v>230</v>
      </c>
      <c r="U52" s="4" t="b">
        <f t="shared" si="54"/>
        <v>0</v>
      </c>
      <c r="V52" s="4">
        <f t="shared" si="55"/>
        <v>0</v>
      </c>
      <c r="W52" s="4" t="b">
        <f t="shared" si="56"/>
        <v>1</v>
      </c>
      <c r="X52" s="4">
        <f t="shared" si="57"/>
        <v>1</v>
      </c>
      <c r="Y52" s="4" t="b">
        <f t="shared" si="39"/>
        <v>0</v>
      </c>
      <c r="Z52" s="4">
        <f t="shared" si="58"/>
        <v>0</v>
      </c>
      <c r="AA52" s="4" t="b">
        <f t="shared" si="41"/>
        <v>0</v>
      </c>
      <c r="AB52" s="4">
        <f t="shared" si="59"/>
        <v>0</v>
      </c>
      <c r="AC52" s="4">
        <f t="shared" si="60"/>
        <v>3</v>
      </c>
      <c r="AE52" s="38">
        <f t="shared" si="61"/>
        <v>23.166666666666668</v>
      </c>
      <c r="AG52" s="39" t="str">
        <f t="shared" si="46"/>
        <v>Score: 23.2/30    Honorable Mention</v>
      </c>
      <c r="AH52" s="39" t="str">
        <f t="shared" si="47"/>
        <v>Honorable Mention</v>
      </c>
      <c r="AI52" s="3" t="str">
        <f t="shared" si="48"/>
        <v>'Silver Cloud circa 1966' by Cathy Anderson
Score: 23.2/30    Honorable Mention
Judges Comments: good tonal range, good angle to highlight the famous grill</v>
      </c>
      <c r="AK52" s="111" t="str">
        <f t="shared" si="49"/>
        <v>Score: 23.2    Honorable Mention</v>
      </c>
      <c r="AM52" s="3" t="str">
        <f t="shared" si="45"/>
        <v>'Silver Cloud circa 1966' by Cathy Anderson
Score: 23.2    Honorable Mention  
good tonal range, good angle to highlight the famous grill</v>
      </c>
    </row>
    <row r="53" spans="1:39" ht="45.75" customHeight="1">
      <c r="A53" s="30">
        <v>40</v>
      </c>
      <c r="B53" s="30" t="s">
        <v>22</v>
      </c>
      <c r="C53" s="71" t="s">
        <v>136</v>
      </c>
      <c r="D53" s="83" t="s">
        <v>45</v>
      </c>
      <c r="E53" s="31">
        <v>6</v>
      </c>
      <c r="F53" s="32">
        <v>8</v>
      </c>
      <c r="G53" s="32">
        <v>8</v>
      </c>
      <c r="H53" s="33">
        <f t="shared" si="50"/>
        <v>22</v>
      </c>
      <c r="I53" s="34">
        <v>6</v>
      </c>
      <c r="J53" s="36">
        <v>8</v>
      </c>
      <c r="K53" s="36">
        <v>8</v>
      </c>
      <c r="L53" s="33">
        <f t="shared" si="51"/>
        <v>22</v>
      </c>
      <c r="M53" s="31">
        <v>8</v>
      </c>
      <c r="N53" s="36">
        <v>8</v>
      </c>
      <c r="O53" s="36">
        <v>8</v>
      </c>
      <c r="P53" s="33">
        <f t="shared" si="52"/>
        <v>24</v>
      </c>
      <c r="Q53" s="37">
        <f t="shared" si="53"/>
        <v>22.666666666666668</v>
      </c>
      <c r="R53" s="77" t="str">
        <f>VLOOKUP(AC53,'Judging Data Entry - Digital'!$AC$2:$AD$6,2,FALSE)</f>
        <v>HM</v>
      </c>
      <c r="S53" s="61" t="s">
        <v>231</v>
      </c>
      <c r="U53" s="4" t="b">
        <f t="shared" si="54"/>
        <v>0</v>
      </c>
      <c r="V53" s="4">
        <f t="shared" si="55"/>
        <v>0</v>
      </c>
      <c r="W53" s="4" t="b">
        <f t="shared" si="56"/>
        <v>1</v>
      </c>
      <c r="X53" s="4">
        <f t="shared" si="57"/>
        <v>1</v>
      </c>
      <c r="Y53" s="4" t="b">
        <f t="shared" si="39"/>
        <v>0</v>
      </c>
      <c r="Z53" s="4">
        <f t="shared" si="58"/>
        <v>0</v>
      </c>
      <c r="AA53" s="4" t="b">
        <f t="shared" si="41"/>
        <v>0</v>
      </c>
      <c r="AB53" s="4">
        <f t="shared" si="59"/>
        <v>0</v>
      </c>
      <c r="AC53" s="4">
        <f t="shared" si="60"/>
        <v>3</v>
      </c>
      <c r="AE53" s="38">
        <f t="shared" si="61"/>
        <v>22.666666666666668</v>
      </c>
      <c r="AG53" s="39" t="str">
        <f t="shared" si="46"/>
        <v>Score: 22.7/30    Honorable Mention</v>
      </c>
      <c r="AH53" s="39" t="str">
        <f t="shared" si="47"/>
        <v>Honorable Mention</v>
      </c>
      <c r="AI53" s="3" t="str">
        <f t="shared" si="48"/>
        <v>'Small Town Shop' by Scott Prokop
Score: 22.7/30    Honorable Mention
Judges Comments: not a true monochrome, great image and perspective, nice composition</v>
      </c>
      <c r="AK53" s="111" t="str">
        <f t="shared" si="49"/>
        <v>Score: 22.7    Honorable Mention</v>
      </c>
      <c r="AM53" s="3" t="str">
        <f t="shared" si="45"/>
        <v>'Small Town Shop' by Scott Prokop
Score: 22.7    Honorable Mention  
not a true monochrome, great image and perspective, nice composition</v>
      </c>
    </row>
    <row r="54" spans="1:39" ht="45.75" customHeight="1">
      <c r="A54" s="30">
        <v>41</v>
      </c>
      <c r="B54" s="30" t="s">
        <v>22</v>
      </c>
      <c r="C54" s="71" t="s">
        <v>137</v>
      </c>
      <c r="D54" s="83" t="s">
        <v>34</v>
      </c>
      <c r="E54" s="31">
        <v>6</v>
      </c>
      <c r="F54" s="32">
        <v>8</v>
      </c>
      <c r="G54" s="32">
        <v>7.5</v>
      </c>
      <c r="H54" s="33">
        <f t="shared" si="50"/>
        <v>21.5</v>
      </c>
      <c r="I54" s="34">
        <v>6</v>
      </c>
      <c r="J54" s="36">
        <v>8</v>
      </c>
      <c r="K54" s="36">
        <v>6</v>
      </c>
      <c r="L54" s="33">
        <f t="shared" si="51"/>
        <v>20</v>
      </c>
      <c r="M54" s="31">
        <v>7</v>
      </c>
      <c r="N54" s="36">
        <v>8</v>
      </c>
      <c r="O54" s="36">
        <v>7</v>
      </c>
      <c r="P54" s="33">
        <f t="shared" si="52"/>
        <v>22</v>
      </c>
      <c r="Q54" s="37">
        <f t="shared" si="53"/>
        <v>21.166666666666668</v>
      </c>
      <c r="R54" s="77" t="str">
        <f>VLOOKUP(AC54,'Judging Data Entry - Digital'!$AC$2:$AD$6,2,FALSE)</f>
        <v> </v>
      </c>
      <c r="S54" s="61" t="s">
        <v>232</v>
      </c>
      <c r="U54" s="4" t="b">
        <f t="shared" si="54"/>
        <v>0</v>
      </c>
      <c r="V54" s="4">
        <f t="shared" si="55"/>
        <v>0</v>
      </c>
      <c r="W54" s="4" t="b">
        <f t="shared" si="56"/>
        <v>0</v>
      </c>
      <c r="X54" s="4">
        <f t="shared" si="57"/>
        <v>0</v>
      </c>
      <c r="Y54" s="4" t="b">
        <f t="shared" si="39"/>
        <v>0</v>
      </c>
      <c r="Z54" s="4">
        <f t="shared" si="58"/>
        <v>0</v>
      </c>
      <c r="AA54" s="4" t="b">
        <f t="shared" si="41"/>
        <v>0</v>
      </c>
      <c r="AB54" s="4">
        <f t="shared" si="59"/>
        <v>0</v>
      </c>
      <c r="AC54" s="4">
        <f t="shared" si="60"/>
        <v>0</v>
      </c>
      <c r="AE54" s="38">
        <f t="shared" si="61"/>
        <v>21.166666666666668</v>
      </c>
      <c r="AG54" s="39" t="str">
        <f t="shared" si="46"/>
        <v>Score: 21.2/30    </v>
      </c>
      <c r="AH54" s="39">
        <f t="shared" si="47"/>
      </c>
      <c r="AI54" s="3" t="str">
        <f t="shared" si="48"/>
        <v>'The Music Has Ended' by Betty Calvert
Score: 21.2/30    
Judges Comments: interesting lighting choice, interesting framing, seems a bit on the soft side, add some sheet music</v>
      </c>
      <c r="AK54" s="111" t="str">
        <f t="shared" si="49"/>
        <v>Score: 21.2    </v>
      </c>
      <c r="AM54" s="3" t="str">
        <f t="shared" si="45"/>
        <v>'The Music Has Ended' by Betty Calvert
Score: 21.2      
interesting lighting choice, interesting framing, seems a bit on the soft side, add some sheet music</v>
      </c>
    </row>
    <row r="55" spans="1:39" ht="45.75" customHeight="1">
      <c r="A55" s="30">
        <v>43</v>
      </c>
      <c r="B55" s="30" t="s">
        <v>22</v>
      </c>
      <c r="C55" s="71" t="s">
        <v>139</v>
      </c>
      <c r="D55" s="83" t="s">
        <v>49</v>
      </c>
      <c r="E55" s="31">
        <v>7</v>
      </c>
      <c r="F55" s="32">
        <v>8</v>
      </c>
      <c r="G55" s="32">
        <v>7.5</v>
      </c>
      <c r="H55" s="33">
        <f t="shared" si="50"/>
        <v>22.5</v>
      </c>
      <c r="I55" s="34">
        <v>8</v>
      </c>
      <c r="J55" s="36">
        <v>8</v>
      </c>
      <c r="K55" s="36">
        <v>7</v>
      </c>
      <c r="L55" s="33">
        <f t="shared" si="51"/>
        <v>23</v>
      </c>
      <c r="M55" s="31">
        <v>8</v>
      </c>
      <c r="N55" s="36">
        <v>9</v>
      </c>
      <c r="O55" s="36">
        <v>7.5</v>
      </c>
      <c r="P55" s="33">
        <f t="shared" si="52"/>
        <v>24.5</v>
      </c>
      <c r="Q55" s="37">
        <f t="shared" si="53"/>
        <v>23.333333333333332</v>
      </c>
      <c r="R55" s="77" t="str">
        <f>VLOOKUP(AC55,'Judging Data Entry - Digital'!$AC$2:$AD$6,2,FALSE)</f>
        <v>HM</v>
      </c>
      <c r="S55" s="61" t="s">
        <v>233</v>
      </c>
      <c r="U55" s="4" t="b">
        <f t="shared" si="54"/>
        <v>0</v>
      </c>
      <c r="V55" s="4">
        <f t="shared" si="55"/>
        <v>0</v>
      </c>
      <c r="W55" s="4" t="b">
        <f t="shared" si="56"/>
        <v>1</v>
      </c>
      <c r="X55" s="4">
        <f t="shared" si="57"/>
        <v>1</v>
      </c>
      <c r="Y55" s="4" t="b">
        <f t="shared" si="39"/>
        <v>0</v>
      </c>
      <c r="Z55" s="4">
        <f t="shared" si="58"/>
        <v>0</v>
      </c>
      <c r="AA55" s="4" t="b">
        <f t="shared" si="41"/>
        <v>0</v>
      </c>
      <c r="AB55" s="4">
        <f t="shared" si="59"/>
        <v>0</v>
      </c>
      <c r="AC55" s="4">
        <f t="shared" si="60"/>
        <v>3</v>
      </c>
      <c r="AE55" s="38">
        <f t="shared" si="61"/>
        <v>23.333333333333332</v>
      </c>
      <c r="AG55" s="39" t="str">
        <f t="shared" si="46"/>
        <v>Score: 23.3/30    Honorable Mention</v>
      </c>
      <c r="AH55" s="39" t="str">
        <f t="shared" si="47"/>
        <v>Honorable Mention</v>
      </c>
      <c r="AI55" s="3" t="str">
        <f t="shared" si="48"/>
        <v>'Trappers Cabin' by Gordon Sukut
Score: 23.3/30    Honorable Mention
Judges Comments: good composition and well framed by the trees, dappled lighting is effective</v>
      </c>
      <c r="AK55" s="111" t="str">
        <f t="shared" si="49"/>
        <v>Score: 23.3    Honorable Mention</v>
      </c>
      <c r="AM55" s="3" t="str">
        <f t="shared" si="45"/>
        <v>'Trappers Cabin' by Gordon Sukut
Score: 23.3    Honorable Mention  
good composition and well framed by the trees, dappled lighting is effective</v>
      </c>
    </row>
    <row r="56" spans="1:39" ht="45.75" customHeight="1">
      <c r="A56" s="30">
        <v>44</v>
      </c>
      <c r="B56" s="30" t="s">
        <v>22</v>
      </c>
      <c r="C56" s="71" t="s">
        <v>172</v>
      </c>
      <c r="D56" s="83" t="s">
        <v>37</v>
      </c>
      <c r="E56" s="50">
        <v>7</v>
      </c>
      <c r="F56" s="51">
        <v>8</v>
      </c>
      <c r="G56" s="51">
        <v>8</v>
      </c>
      <c r="H56" s="52">
        <f>E56+F56+G56</f>
        <v>23</v>
      </c>
      <c r="I56" s="53">
        <v>7</v>
      </c>
      <c r="J56" s="54">
        <v>8</v>
      </c>
      <c r="K56" s="54">
        <v>8</v>
      </c>
      <c r="L56" s="55">
        <f>I56+J56+K56</f>
        <v>23</v>
      </c>
      <c r="M56" s="50">
        <v>8</v>
      </c>
      <c r="N56" s="54">
        <v>9</v>
      </c>
      <c r="O56" s="54">
        <v>7.5</v>
      </c>
      <c r="P56" s="52">
        <f>M56+N56+O56</f>
        <v>24.5</v>
      </c>
      <c r="Q56" s="37">
        <f>(H56+L56+P56)/3</f>
        <v>23.5</v>
      </c>
      <c r="R56" s="77" t="str">
        <f>VLOOKUP(AC56,'Judging Data Entry - Digital'!$AC$2:$AD$6,2,FALSE)</f>
        <v>HM</v>
      </c>
      <c r="S56" s="66" t="s">
        <v>288</v>
      </c>
      <c r="U56" s="4" t="b">
        <f t="shared" si="54"/>
        <v>0</v>
      </c>
      <c r="V56" s="4">
        <f>IF(U56=TRUE,1,0)</f>
        <v>0</v>
      </c>
      <c r="W56" s="4" t="b">
        <f>AND($U$32=0,Q56&gt;21.99)</f>
        <v>1</v>
      </c>
      <c r="X56" s="4">
        <f>IF(W56=TRUE,1,0)</f>
        <v>1</v>
      </c>
      <c r="Y56" s="4" t="b">
        <f t="shared" si="39"/>
        <v>0</v>
      </c>
      <c r="Z56" s="4">
        <f>IF(Y56=TRUE,2,0)</f>
        <v>0</v>
      </c>
      <c r="AA56" s="4" t="b">
        <f t="shared" si="41"/>
        <v>0</v>
      </c>
      <c r="AB56" s="4">
        <f>IF(AA56=TRUE,1,0)</f>
        <v>0</v>
      </c>
      <c r="AC56" s="4">
        <f>U56+(W56*2)+X56+Y56+Z56</f>
        <v>3</v>
      </c>
      <c r="AE56" s="38">
        <f>Q56</f>
        <v>23.5</v>
      </c>
      <c r="AG56" s="39" t="str">
        <f>CONCATENATE("Score: ",ROUND(Q56,1),"/30","    ",AH56)</f>
        <v>Score: 23.5/30    Honorable Mention</v>
      </c>
      <c r="AH56" s="39" t="str">
        <f>IF(R56="HM","Honorable Mention",IF(R56="PM","Print of the Month",""))</f>
        <v>Honorable Mention</v>
      </c>
      <c r="AI56" s="3" t="str">
        <f>CONCATENATE("'",C56,"'"," by ",D56,CHAR(10),AG56,CHAR(10),CHAR(10),"Judges Comments: ",S56)</f>
        <v>'Waterfall' by Michael Cuggy
Score: 23.5/30    Honorable Mention
Judges Comments: post processing effect adds to the feeling of this being an old photograph, try a black vignette, nice waterfall image</v>
      </c>
      <c r="AK56" s="111" t="str">
        <f>CONCATENATE("Score: ",ROUND(Q56,1),"    ",AH56)</f>
        <v>Score: 23.5    Honorable Mention</v>
      </c>
      <c r="AM56" s="3" t="str">
        <f>CONCATENATE("'",C56,"'"," by ",D56,CHAR(10),AK56,"  ",AL56,CHAR(10),S56)</f>
        <v>'Waterfall' by Michael Cuggy
Score: 23.5    Honorable Mention  
post processing effect adds to the feeling of this being an old photograph, try a black vignette, nice waterfall image</v>
      </c>
    </row>
    <row r="57" spans="1:39" ht="45.75" customHeight="1">
      <c r="A57" s="30">
        <v>45</v>
      </c>
      <c r="B57" s="30" t="s">
        <v>22</v>
      </c>
      <c r="C57" s="71" t="s">
        <v>140</v>
      </c>
      <c r="D57" s="83" t="s">
        <v>56</v>
      </c>
      <c r="E57" s="31">
        <v>8</v>
      </c>
      <c r="F57" s="32">
        <v>8</v>
      </c>
      <c r="G57" s="32">
        <v>8</v>
      </c>
      <c r="H57" s="33">
        <f t="shared" si="50"/>
        <v>24</v>
      </c>
      <c r="I57" s="34">
        <v>8</v>
      </c>
      <c r="J57" s="36">
        <v>8</v>
      </c>
      <c r="K57" s="36">
        <v>8</v>
      </c>
      <c r="L57" s="33">
        <f t="shared" si="51"/>
        <v>24</v>
      </c>
      <c r="M57" s="31">
        <v>7</v>
      </c>
      <c r="N57" s="36">
        <v>8</v>
      </c>
      <c r="O57" s="36">
        <v>7.5</v>
      </c>
      <c r="P57" s="33">
        <f t="shared" si="52"/>
        <v>22.5</v>
      </c>
      <c r="Q57" s="37">
        <f t="shared" si="53"/>
        <v>23.5</v>
      </c>
      <c r="R57" s="77" t="str">
        <f>VLOOKUP(AC57,'Judging Data Entry - Digital'!$AC$2:$AD$6,2,FALSE)</f>
        <v>HM</v>
      </c>
      <c r="S57" s="61" t="s">
        <v>234</v>
      </c>
      <c r="U57" s="4" t="b">
        <f t="shared" si="54"/>
        <v>0</v>
      </c>
      <c r="V57" s="4">
        <f t="shared" si="55"/>
        <v>0</v>
      </c>
      <c r="W57" s="4" t="b">
        <f t="shared" si="56"/>
        <v>1</v>
      </c>
      <c r="X57" s="4">
        <f t="shared" si="57"/>
        <v>1</v>
      </c>
      <c r="Y57" s="4" t="b">
        <f t="shared" si="39"/>
        <v>0</v>
      </c>
      <c r="Z57" s="4">
        <f t="shared" si="58"/>
        <v>0</v>
      </c>
      <c r="AA57" s="4" t="b">
        <f t="shared" si="41"/>
        <v>0</v>
      </c>
      <c r="AB57" s="4">
        <f t="shared" si="59"/>
        <v>0</v>
      </c>
      <c r="AC57" s="4">
        <f t="shared" si="60"/>
        <v>3</v>
      </c>
      <c r="AE57" s="38">
        <f t="shared" si="61"/>
        <v>23.5</v>
      </c>
      <c r="AG57" s="39" t="str">
        <f t="shared" si="46"/>
        <v>Score: 23.5/30    Honorable Mention</v>
      </c>
      <c r="AH57" s="39" t="str">
        <f t="shared" si="47"/>
        <v>Honorable Mention</v>
      </c>
      <c r="AI57" s="3" t="str">
        <f t="shared" si="48"/>
        <v>'Whalers Have  Come and Gone' by Richard Kerbes
Score: 23.5/30    Honorable Mention
Judges Comments: feels like a wave is going to swallow the house, very striking image, good tonal range and composition</v>
      </c>
      <c r="AK57" s="111" t="str">
        <f t="shared" si="49"/>
        <v>Score: 23.5    Honorable Mention</v>
      </c>
      <c r="AM57" s="3" t="str">
        <f t="shared" si="45"/>
        <v>'Whalers Have  Come and Gone' by Richard Kerbes
Score: 23.5    Honorable Mention  
feels like a wave is going to swallow the house, very striking image, good tonal range and composition</v>
      </c>
    </row>
    <row r="58" spans="1:39" ht="45.75" customHeight="1">
      <c r="A58" s="30">
        <v>46</v>
      </c>
      <c r="B58" s="30" t="s">
        <v>22</v>
      </c>
      <c r="C58" s="71" t="s">
        <v>141</v>
      </c>
      <c r="D58" s="83" t="s">
        <v>50</v>
      </c>
      <c r="E58" s="31">
        <v>8</v>
      </c>
      <c r="F58" s="32">
        <v>8</v>
      </c>
      <c r="G58" s="32">
        <v>7</v>
      </c>
      <c r="H58" s="33">
        <f t="shared" si="50"/>
        <v>23</v>
      </c>
      <c r="I58" s="34">
        <v>8</v>
      </c>
      <c r="J58" s="36">
        <v>8</v>
      </c>
      <c r="K58" s="36">
        <v>7</v>
      </c>
      <c r="L58" s="33">
        <f t="shared" si="51"/>
        <v>23</v>
      </c>
      <c r="M58" s="31">
        <v>8</v>
      </c>
      <c r="N58" s="36">
        <v>9</v>
      </c>
      <c r="O58" s="36">
        <v>7</v>
      </c>
      <c r="P58" s="33">
        <f t="shared" si="52"/>
        <v>24</v>
      </c>
      <c r="Q58" s="37">
        <f t="shared" si="53"/>
        <v>23.333333333333332</v>
      </c>
      <c r="R58" s="77" t="str">
        <f>VLOOKUP(AC58,'Judging Data Entry - Digital'!$AC$2:$AD$6,2,FALSE)</f>
        <v>HM</v>
      </c>
      <c r="S58" s="61" t="s">
        <v>235</v>
      </c>
      <c r="U58" s="4" t="b">
        <f t="shared" si="54"/>
        <v>0</v>
      </c>
      <c r="V58" s="4">
        <f t="shared" si="55"/>
        <v>0</v>
      </c>
      <c r="W58" s="4" t="b">
        <f t="shared" si="56"/>
        <v>1</v>
      </c>
      <c r="X58" s="4">
        <f t="shared" si="57"/>
        <v>1</v>
      </c>
      <c r="Y58" s="4" t="b">
        <f t="shared" si="39"/>
        <v>0</v>
      </c>
      <c r="Z58" s="4">
        <f t="shared" si="58"/>
        <v>0</v>
      </c>
      <c r="AA58" s="4" t="b">
        <f t="shared" si="41"/>
        <v>0</v>
      </c>
      <c r="AB58" s="4">
        <f t="shared" si="59"/>
        <v>0</v>
      </c>
      <c r="AC58" s="4">
        <f t="shared" si="60"/>
        <v>3</v>
      </c>
      <c r="AE58" s="38">
        <f t="shared" si="61"/>
        <v>23.333333333333332</v>
      </c>
      <c r="AG58" s="39" t="str">
        <f t="shared" si="46"/>
        <v>Score: 23.3/30    Honorable Mention</v>
      </c>
      <c r="AH58" s="39" t="str">
        <f t="shared" si="47"/>
        <v>Honorable Mention</v>
      </c>
      <c r="AI58" s="3" t="str">
        <f t="shared" si="48"/>
        <v>'Where Is That Repairman When I Need Him' by Ian Sutherland
Score: 23.3/30    Honorable Mention
Judges Comments: interesting perspective</v>
      </c>
      <c r="AK58" s="111" t="str">
        <f t="shared" si="49"/>
        <v>Score: 23.3    Honorable Mention</v>
      </c>
      <c r="AM58" s="3" t="str">
        <f t="shared" si="45"/>
        <v>'Where Is That Repairman When I Need Him' by Ian Sutherland
Score: 23.3    Honorable Mention  
interesting perspective</v>
      </c>
    </row>
    <row r="59" spans="1:39" ht="45.75" customHeight="1">
      <c r="A59" s="30">
        <v>47</v>
      </c>
      <c r="B59" s="30" t="s">
        <v>22</v>
      </c>
      <c r="C59" s="71" t="s">
        <v>142</v>
      </c>
      <c r="D59" s="83" t="s">
        <v>57</v>
      </c>
      <c r="E59" s="31">
        <v>8</v>
      </c>
      <c r="F59" s="32">
        <v>9</v>
      </c>
      <c r="G59" s="32">
        <v>8.5</v>
      </c>
      <c r="H59" s="33">
        <f t="shared" si="50"/>
        <v>25.5</v>
      </c>
      <c r="I59" s="34">
        <v>7</v>
      </c>
      <c r="J59" s="36">
        <v>9</v>
      </c>
      <c r="K59" s="36">
        <v>9</v>
      </c>
      <c r="L59" s="33">
        <f t="shared" si="51"/>
        <v>25</v>
      </c>
      <c r="M59" s="31">
        <v>8</v>
      </c>
      <c r="N59" s="36">
        <v>8</v>
      </c>
      <c r="O59" s="36">
        <v>8.5</v>
      </c>
      <c r="P59" s="33">
        <f t="shared" si="52"/>
        <v>24.5</v>
      </c>
      <c r="Q59" s="37">
        <f t="shared" si="53"/>
        <v>25</v>
      </c>
      <c r="R59" s="77" t="str">
        <f>VLOOKUP(AC59,'Judging Data Entry - Digital'!$AC$2:$AD$6,2,FALSE)</f>
        <v>HM</v>
      </c>
      <c r="S59" s="61" t="s">
        <v>236</v>
      </c>
      <c r="U59" s="4" t="b">
        <f t="shared" si="54"/>
        <v>0</v>
      </c>
      <c r="V59" s="4">
        <f t="shared" si="55"/>
        <v>0</v>
      </c>
      <c r="W59" s="4" t="b">
        <f t="shared" si="56"/>
        <v>1</v>
      </c>
      <c r="X59" s="4">
        <f t="shared" si="57"/>
        <v>1</v>
      </c>
      <c r="Y59" s="4" t="b">
        <f t="shared" si="39"/>
        <v>0</v>
      </c>
      <c r="Z59" s="4">
        <f t="shared" si="58"/>
        <v>0</v>
      </c>
      <c r="AA59" s="4" t="b">
        <f t="shared" si="41"/>
        <v>0</v>
      </c>
      <c r="AB59" s="4">
        <f t="shared" si="59"/>
        <v>0</v>
      </c>
      <c r="AC59" s="4">
        <f t="shared" si="60"/>
        <v>3</v>
      </c>
      <c r="AE59" s="38">
        <f t="shared" si="61"/>
        <v>25</v>
      </c>
      <c r="AG59" s="39" t="str">
        <f t="shared" si="46"/>
        <v>Score: 25/30    Honorable Mention</v>
      </c>
      <c r="AH59" s="39" t="str">
        <f t="shared" si="47"/>
        <v>Honorable Mention</v>
      </c>
      <c r="AI59" s="3" t="str">
        <f t="shared" si="48"/>
        <v>'Where Time Stand Still' by Jannik Plaetner
Score: 25/30    Honorable Mention
Judges Comments: like the use of high contrast b&amp;w, perspective (shooting thru the spokes) was a good choice, good detail, a really well planned image</v>
      </c>
      <c r="AK59" s="111" t="str">
        <f t="shared" si="49"/>
        <v>Score: 25    Honorable Mention</v>
      </c>
      <c r="AM59" s="3" t="str">
        <f t="shared" si="45"/>
        <v>'Where Time Stand Still' by Jannik Plaetner
Score: 25    Honorable Mention  
like the use of high contrast b&amp;w, perspective (shooting thru the spokes) was a good choice, good detail, a really well planned image</v>
      </c>
    </row>
    <row r="60" spans="1:39" s="99" customFormat="1" ht="45.75" customHeight="1">
      <c r="A60" s="88">
        <v>42</v>
      </c>
      <c r="B60" s="88" t="s">
        <v>22</v>
      </c>
      <c r="C60" s="89" t="s">
        <v>138</v>
      </c>
      <c r="D60" s="90" t="s">
        <v>40</v>
      </c>
      <c r="E60" s="91">
        <v>8</v>
      </c>
      <c r="F60" s="92">
        <v>9</v>
      </c>
      <c r="G60" s="92">
        <v>7.5</v>
      </c>
      <c r="H60" s="93">
        <f>E60+F60+G60</f>
        <v>24.5</v>
      </c>
      <c r="I60" s="94">
        <v>8</v>
      </c>
      <c r="J60" s="95">
        <v>9</v>
      </c>
      <c r="K60" s="95">
        <v>8</v>
      </c>
      <c r="L60" s="93">
        <f>I60+J60+K60</f>
        <v>25</v>
      </c>
      <c r="M60" s="91">
        <v>8</v>
      </c>
      <c r="N60" s="95">
        <v>10</v>
      </c>
      <c r="O60" s="95">
        <v>8</v>
      </c>
      <c r="P60" s="93">
        <f>M60+N60+O60</f>
        <v>26</v>
      </c>
      <c r="Q60" s="96">
        <f>(H60+L60+P60)/3</f>
        <v>25.166666666666668</v>
      </c>
      <c r="R60" s="97" t="str">
        <f>VLOOKUP(AC60,'Judging Data Entry - Digital'!$AC$2:$AD$6,2,FALSE)</f>
        <v>PM</v>
      </c>
      <c r="S60" s="98" t="s">
        <v>287</v>
      </c>
      <c r="U60" s="100" t="b">
        <f t="shared" si="54"/>
        <v>0</v>
      </c>
      <c r="V60" s="100">
        <f>IF(U60=TRUE,1,0)</f>
        <v>0</v>
      </c>
      <c r="W60" s="100" t="b">
        <f>AND($U$32=0,Q60&gt;21.99)</f>
        <v>1</v>
      </c>
      <c r="X60" s="100">
        <f>IF(W60=TRUE,1,0)</f>
        <v>1</v>
      </c>
      <c r="Y60" s="100" t="b">
        <f t="shared" si="39"/>
        <v>1</v>
      </c>
      <c r="Z60" s="100">
        <f>IF(Y60=TRUE,2,0)</f>
        <v>2</v>
      </c>
      <c r="AA60" s="100" t="b">
        <f t="shared" si="41"/>
        <v>1</v>
      </c>
      <c r="AB60" s="100">
        <f>IF(AA60=TRUE,1,0)</f>
        <v>1</v>
      </c>
      <c r="AC60" s="100">
        <f>U60+(W60*2)+X60+Y60+Z60</f>
        <v>6</v>
      </c>
      <c r="AD60" s="100"/>
      <c r="AE60" s="101">
        <f>Q60</f>
        <v>25.166666666666668</v>
      </c>
      <c r="AG60" s="102" t="str">
        <f>CONCATENATE("Score: ",ROUND(Q60,1),"/30","    ",AH60)</f>
        <v>Score: 25.2/30    Print of the Month</v>
      </c>
      <c r="AH60" s="102" t="str">
        <f>IF(R60="HM","Honorable Mention",IF(R60="PM","Print of the Month",""))</f>
        <v>Print of the Month</v>
      </c>
      <c r="AI60" s="99" t="str">
        <f>CONCATENATE("'",C60,"'"," by ",D60,CHAR(10),AG60,CHAR(10),CHAR(10),"Judges Comments: ",S60)</f>
        <v>'The Old Homestead' by Ken Greenhorn
Score: 25.2/30    Print of the Month
Judges Comments: nice choice of perspective, nice post processing technique</v>
      </c>
      <c r="AK60" s="112" t="str">
        <f>CONCATENATE("Score: ",ROUND(Q60,1),"    ",AH60)</f>
        <v>Score: 25.2    Print of the Month</v>
      </c>
      <c r="AM60" s="99" t="str">
        <f>CONCATENATE("'",C60,"'"," by ",D60,CHAR(10),AK60,"  ",AL60,CHAR(10),S60)</f>
        <v>'The Old Homestead' by Ken Greenhorn
Score: 25.2    Print of the Month  
nice choice of perspective, nice post processing technique</v>
      </c>
    </row>
    <row r="61" spans="1:20" ht="8.25" customHeight="1">
      <c r="A61" s="40"/>
      <c r="B61" s="40"/>
      <c r="C61" s="62"/>
      <c r="D61" s="84"/>
      <c r="E61" s="40"/>
      <c r="F61" s="40"/>
      <c r="G61" s="40"/>
      <c r="H61" s="41"/>
      <c r="I61" s="40"/>
      <c r="J61" s="42"/>
      <c r="K61" s="42"/>
      <c r="L61" s="41"/>
      <c r="M61" s="40"/>
      <c r="N61" s="42"/>
      <c r="O61" s="42"/>
      <c r="P61" s="41"/>
      <c r="Q61" s="41"/>
      <c r="R61" s="47"/>
      <c r="S61" s="62"/>
      <c r="T61" s="119" t="str">
        <f>IF(AA62=TRUE,"TIE"," ")</f>
        <v> </v>
      </c>
    </row>
    <row r="62" spans="1:28" ht="30.75" customHeight="1">
      <c r="A62" s="2">
        <v>47</v>
      </c>
      <c r="B62" s="2"/>
      <c r="C62" s="68" t="s">
        <v>25</v>
      </c>
      <c r="D62" s="82" t="s">
        <v>21</v>
      </c>
      <c r="E62" s="1">
        <f>MAX(A64:A92)-E31-E9</f>
        <v>30</v>
      </c>
      <c r="F62" s="1"/>
      <c r="G62" s="1"/>
      <c r="H62" s="39"/>
      <c r="L62" s="39"/>
      <c r="P62" s="39"/>
      <c r="Q62" s="39"/>
      <c r="R62" s="27"/>
      <c r="T62" s="119"/>
      <c r="U62" s="43" t="str">
        <f>IF(MAX(Q33:Q61)&lt;22,MAX(Q33:Q61)," ")</f>
        <v> </v>
      </c>
      <c r="V62" s="43"/>
      <c r="Y62" s="43">
        <f>IF(U62&gt;21.99,MAX(Q33:Q61)," ")</f>
        <v>25.166666666666668</v>
      </c>
      <c r="AA62" s="28" t="b">
        <f>OR(AA63&gt;1,U63&gt;1)</f>
        <v>0</v>
      </c>
      <c r="AB62" s="28"/>
    </row>
    <row r="63" spans="1:30" s="49" customFormat="1" ht="6" customHeight="1">
      <c r="A63" s="44"/>
      <c r="B63" s="44"/>
      <c r="C63" s="64"/>
      <c r="D63" s="86"/>
      <c r="E63" s="44"/>
      <c r="F63" s="44"/>
      <c r="G63" s="44"/>
      <c r="H63" s="45"/>
      <c r="I63" s="44"/>
      <c r="J63" s="44"/>
      <c r="K63" s="44"/>
      <c r="L63" s="45"/>
      <c r="M63" s="44"/>
      <c r="N63" s="44"/>
      <c r="O63" s="44"/>
      <c r="P63" s="45"/>
      <c r="Q63" s="45"/>
      <c r="R63" s="48"/>
      <c r="S63" s="64"/>
      <c r="T63" s="119"/>
      <c r="U63" s="4">
        <f>SUM(V64:V94)</f>
        <v>0</v>
      </c>
      <c r="V63" s="4"/>
      <c r="W63" s="4"/>
      <c r="X63" s="4"/>
      <c r="Y63" s="4"/>
      <c r="Z63" s="4"/>
      <c r="AA63" s="4">
        <f>SUM(AB64:AB94)</f>
        <v>1</v>
      </c>
      <c r="AB63" s="4"/>
      <c r="AC63" s="4"/>
      <c r="AD63" s="4"/>
    </row>
    <row r="64" spans="1:39" ht="45.75" customHeight="1">
      <c r="A64" s="30">
        <v>48</v>
      </c>
      <c r="B64" s="30" t="s">
        <v>23</v>
      </c>
      <c r="C64" s="71" t="s">
        <v>143</v>
      </c>
      <c r="D64" s="83" t="s">
        <v>56</v>
      </c>
      <c r="E64" s="50">
        <v>7</v>
      </c>
      <c r="F64" s="51">
        <v>8</v>
      </c>
      <c r="G64" s="51">
        <v>7.5</v>
      </c>
      <c r="H64" s="52">
        <f aca="true" t="shared" si="62" ref="H64:H77">E64+F64+G64</f>
        <v>22.5</v>
      </c>
      <c r="I64" s="53">
        <v>8</v>
      </c>
      <c r="J64" s="54">
        <v>8</v>
      </c>
      <c r="K64" s="54">
        <v>7</v>
      </c>
      <c r="L64" s="55">
        <f aca="true" t="shared" si="63" ref="L64:L77">I64+J64+K64</f>
        <v>23</v>
      </c>
      <c r="M64" s="50">
        <v>7</v>
      </c>
      <c r="N64" s="54">
        <v>9</v>
      </c>
      <c r="O64" s="54">
        <v>8</v>
      </c>
      <c r="P64" s="52">
        <f aca="true" t="shared" si="64" ref="P64:P77">M64+N64+O64</f>
        <v>24</v>
      </c>
      <c r="Q64" s="37">
        <f aca="true" t="shared" si="65" ref="Q64:Q77">(H64+L64+P64)/3</f>
        <v>23.166666666666668</v>
      </c>
      <c r="R64" s="77" t="str">
        <f>VLOOKUP(AC64,'Judging Data Entry - Digital'!$AC$2:$AD$6,2,FALSE)</f>
        <v>HM</v>
      </c>
      <c r="S64" s="65" t="s">
        <v>237</v>
      </c>
      <c r="U64" s="4" t="b">
        <f aca="true" t="shared" si="66" ref="U64:U93">AND($U$95&lt;22,Q64=$U$95)</f>
        <v>0</v>
      </c>
      <c r="V64" s="4">
        <f aca="true" t="shared" si="67" ref="V64:V77">IF(U64=TRUE,1,0)</f>
        <v>0</v>
      </c>
      <c r="W64" s="4" t="b">
        <f aca="true" t="shared" si="68" ref="W64:W93">AND($U$63=0,Q64&gt;21.99)</f>
        <v>1</v>
      </c>
      <c r="X64" s="4">
        <f aca="true" t="shared" si="69" ref="X64:X77">IF(W64=TRUE,1,0)</f>
        <v>1</v>
      </c>
      <c r="Y64" s="4" t="b">
        <f aca="true" t="shared" si="70" ref="Y64:Y93">AND($U$63=0,Q64=$Y$95)</f>
        <v>0</v>
      </c>
      <c r="Z64" s="4">
        <f aca="true" t="shared" si="71" ref="Z64:Z77">IF(Y64=TRUE,2,0)</f>
        <v>0</v>
      </c>
      <c r="AA64" s="4" t="b">
        <f aca="true" t="shared" si="72" ref="AA64:AA93">AND(AC64=MAX($AC$64:$AC$94))</f>
        <v>0</v>
      </c>
      <c r="AB64" s="4">
        <f aca="true" t="shared" si="73" ref="AB64:AB77">IF(AA64=TRUE,1,0)</f>
        <v>0</v>
      </c>
      <c r="AC64" s="4">
        <f aca="true" t="shared" si="74" ref="AC64:AC77">U64+(W64*2)+X64+Y64+Z64</f>
        <v>3</v>
      </c>
      <c r="AE64" s="38">
        <f aca="true" t="shared" si="75" ref="AE64:AE77">Q64</f>
        <v>23.166666666666668</v>
      </c>
      <c r="AG64" s="39" t="str">
        <f>CONCATENATE("Score: ",ROUND(Q64,1),"/30","    ",AH64)</f>
        <v>Score: 23.2/30    Honorable Mention</v>
      </c>
      <c r="AH64" s="39" t="str">
        <f>IF(R64="HM","Honorable Mention",IF(R64="PM","Print of the Month",""))</f>
        <v>Honorable Mention</v>
      </c>
      <c r="AI64" s="3" t="str">
        <f>CONCATENATE("'",C64,"'"," by ",D64,CHAR(10),AG64,CHAR(10),CHAR(10),"Judges Comments: ",S64)</f>
        <v>'1860s B&amp;B (Blanket &amp; Bison)' by Richard Kerbes
Score: 23.2/30    Honorable Mention
Judges Comments: good detail, nice creativity in the image</v>
      </c>
      <c r="AK64" s="111" t="str">
        <f>CONCATENATE("Score: ",ROUND(Q64,1),"    ",AH64)</f>
        <v>Score: 23.2    Honorable Mention</v>
      </c>
      <c r="AM64" s="3" t="str">
        <f aca="true" t="shared" si="76" ref="AM64:AM92">CONCATENATE("'",C64,"'"," by ",D64,CHAR(10),AK64,"  ",AL64,CHAR(10),S64)</f>
        <v>'1860s B&amp;B (Blanket &amp; Bison)' by Richard Kerbes
Score: 23.2    Honorable Mention  
good detail, nice creativity in the image</v>
      </c>
    </row>
    <row r="65" spans="1:39" ht="45.75" customHeight="1">
      <c r="A65" s="30">
        <v>49</v>
      </c>
      <c r="B65" s="30" t="s">
        <v>23</v>
      </c>
      <c r="C65" s="71" t="s">
        <v>144</v>
      </c>
      <c r="D65" s="83" t="s">
        <v>41</v>
      </c>
      <c r="E65" s="50">
        <v>7</v>
      </c>
      <c r="F65" s="51">
        <v>8</v>
      </c>
      <c r="G65" s="51">
        <v>8</v>
      </c>
      <c r="H65" s="52">
        <f t="shared" si="62"/>
        <v>23</v>
      </c>
      <c r="I65" s="53">
        <v>7</v>
      </c>
      <c r="J65" s="54">
        <v>9</v>
      </c>
      <c r="K65" s="54">
        <v>7.5</v>
      </c>
      <c r="L65" s="55">
        <f t="shared" si="63"/>
        <v>23.5</v>
      </c>
      <c r="M65" s="50">
        <v>6</v>
      </c>
      <c r="N65" s="54">
        <v>9</v>
      </c>
      <c r="O65" s="54">
        <v>8</v>
      </c>
      <c r="P65" s="52">
        <f t="shared" si="64"/>
        <v>23</v>
      </c>
      <c r="Q65" s="37">
        <f t="shared" si="65"/>
        <v>23.166666666666668</v>
      </c>
      <c r="R65" s="77" t="str">
        <f>VLOOKUP(AC65,'Judging Data Entry - Digital'!$AC$2:$AD$6,2,FALSE)</f>
        <v>HM</v>
      </c>
      <c r="S65" s="66" t="s">
        <v>238</v>
      </c>
      <c r="U65" s="4" t="b">
        <f t="shared" si="66"/>
        <v>0</v>
      </c>
      <c r="V65" s="4">
        <f t="shared" si="67"/>
        <v>0</v>
      </c>
      <c r="W65" s="4" t="b">
        <f t="shared" si="68"/>
        <v>1</v>
      </c>
      <c r="X65" s="4">
        <f t="shared" si="69"/>
        <v>1</v>
      </c>
      <c r="Y65" s="4" t="b">
        <f t="shared" si="70"/>
        <v>0</v>
      </c>
      <c r="Z65" s="4">
        <f t="shared" si="71"/>
        <v>0</v>
      </c>
      <c r="AA65" s="4" t="b">
        <f t="shared" si="72"/>
        <v>0</v>
      </c>
      <c r="AB65" s="4">
        <f t="shared" si="73"/>
        <v>0</v>
      </c>
      <c r="AC65" s="4">
        <f t="shared" si="74"/>
        <v>3</v>
      </c>
      <c r="AE65" s="38">
        <f t="shared" si="75"/>
        <v>23.166666666666668</v>
      </c>
      <c r="AG65" s="39" t="str">
        <f aca="true" t="shared" si="77" ref="AG65:AG92">CONCATENATE("Score: ",ROUND(Q65,1),"/30","    ",AH65)</f>
        <v>Score: 23.2/30    Honorable Mention</v>
      </c>
      <c r="AH65" s="39" t="str">
        <f aca="true" t="shared" si="78" ref="AH65:AH92">IF(R65="HM","Honorable Mention",IF(R65="PM","Print of the Month",""))</f>
        <v>Honorable Mention</v>
      </c>
      <c r="AI65" s="3" t="str">
        <f aca="true" t="shared" si="79" ref="AI65:AI92">CONCATENATE("'",C65,"'"," by ",D65,CHAR(10),AG65,CHAR(10),CHAR(10),"Judges Comments: ",S65)</f>
        <v>'Bad Medicine' by Bruce Guenter
Score: 23.2/30    Honorable Mention
Judges Comments: fun to look at, good lighting, top is cropped to tight, nice square crop</v>
      </c>
      <c r="AK65" s="111" t="str">
        <f aca="true" t="shared" si="80" ref="AK65:AK92">CONCATENATE("Score: ",ROUND(Q65,1),"    ",AH65)</f>
        <v>Score: 23.2    Honorable Mention</v>
      </c>
      <c r="AM65" s="3" t="str">
        <f t="shared" si="76"/>
        <v>'Bad Medicine' by Bruce Guenter
Score: 23.2    Honorable Mention  
fun to look at, good lighting, top is cropped to tight, nice square crop</v>
      </c>
    </row>
    <row r="66" spans="1:39" ht="45.75" customHeight="1">
      <c r="A66" s="30">
        <v>50</v>
      </c>
      <c r="B66" s="30" t="s">
        <v>23</v>
      </c>
      <c r="C66" s="71" t="s">
        <v>145</v>
      </c>
      <c r="D66" s="83" t="s">
        <v>175</v>
      </c>
      <c r="E66" s="50">
        <v>6</v>
      </c>
      <c r="F66" s="51">
        <v>8</v>
      </c>
      <c r="G66" s="51">
        <v>7</v>
      </c>
      <c r="H66" s="52">
        <f t="shared" si="62"/>
        <v>21</v>
      </c>
      <c r="I66" s="53">
        <v>6</v>
      </c>
      <c r="J66" s="54">
        <v>8</v>
      </c>
      <c r="K66" s="54">
        <v>7</v>
      </c>
      <c r="L66" s="55">
        <f t="shared" si="63"/>
        <v>21</v>
      </c>
      <c r="M66" s="50">
        <v>7</v>
      </c>
      <c r="N66" s="54">
        <v>9</v>
      </c>
      <c r="O66" s="54">
        <v>7</v>
      </c>
      <c r="P66" s="52">
        <f t="shared" si="64"/>
        <v>23</v>
      </c>
      <c r="Q66" s="37">
        <f t="shared" si="65"/>
        <v>21.666666666666668</v>
      </c>
      <c r="R66" s="77" t="str">
        <f>VLOOKUP(AC66,'Judging Data Entry - Digital'!$AC$2:$AD$6,2,FALSE)</f>
        <v> </v>
      </c>
      <c r="S66" s="66" t="s">
        <v>239</v>
      </c>
      <c r="U66" s="4" t="b">
        <f t="shared" si="66"/>
        <v>0</v>
      </c>
      <c r="V66" s="4">
        <f t="shared" si="67"/>
        <v>0</v>
      </c>
      <c r="W66" s="4" t="b">
        <f t="shared" si="68"/>
        <v>0</v>
      </c>
      <c r="X66" s="4">
        <f t="shared" si="69"/>
        <v>0</v>
      </c>
      <c r="Y66" s="4" t="b">
        <f t="shared" si="70"/>
        <v>0</v>
      </c>
      <c r="Z66" s="4">
        <f t="shared" si="71"/>
        <v>0</v>
      </c>
      <c r="AA66" s="4" t="b">
        <f t="shared" si="72"/>
        <v>0</v>
      </c>
      <c r="AB66" s="4">
        <f t="shared" si="73"/>
        <v>0</v>
      </c>
      <c r="AC66" s="4">
        <f t="shared" si="74"/>
        <v>0</v>
      </c>
      <c r="AE66" s="38">
        <f t="shared" si="75"/>
        <v>21.666666666666668</v>
      </c>
      <c r="AG66" s="39" t="str">
        <f t="shared" si="77"/>
        <v>Score: 21.7/30    </v>
      </c>
      <c r="AH66" s="39">
        <f t="shared" si="78"/>
      </c>
      <c r="AI66" s="3" t="str">
        <f t="shared" si="79"/>
        <v>'End Of The Line' by Emily Schindel
Score: 21.7/30    
Judges Comments: title is a great representation of the subject, the overall color tone matches the rails, overall image could have been sharper</v>
      </c>
      <c r="AK66" s="111" t="str">
        <f t="shared" si="80"/>
        <v>Score: 21.7    </v>
      </c>
      <c r="AM66" s="3" t="str">
        <f t="shared" si="76"/>
        <v>'End Of The Line' by Emily Schindel
Score: 21.7      
title is a great representation of the subject, the overall color tone matches the rails, overall image could have been sharper</v>
      </c>
    </row>
    <row r="67" spans="1:39" ht="45.75" customHeight="1">
      <c r="A67" s="30">
        <v>51</v>
      </c>
      <c r="B67" s="30" t="s">
        <v>23</v>
      </c>
      <c r="C67" s="71" t="s">
        <v>174</v>
      </c>
      <c r="D67" s="83" t="s">
        <v>57</v>
      </c>
      <c r="E67" s="50">
        <v>8</v>
      </c>
      <c r="F67" s="51">
        <v>9</v>
      </c>
      <c r="G67" s="51">
        <v>8</v>
      </c>
      <c r="H67" s="52">
        <f t="shared" si="62"/>
        <v>25</v>
      </c>
      <c r="I67" s="53">
        <v>7</v>
      </c>
      <c r="J67" s="54">
        <v>9</v>
      </c>
      <c r="K67" s="54">
        <v>7.5</v>
      </c>
      <c r="L67" s="55">
        <f t="shared" si="63"/>
        <v>23.5</v>
      </c>
      <c r="M67" s="50">
        <v>7</v>
      </c>
      <c r="N67" s="54">
        <v>8</v>
      </c>
      <c r="O67" s="54">
        <v>8</v>
      </c>
      <c r="P67" s="52">
        <f t="shared" si="64"/>
        <v>23</v>
      </c>
      <c r="Q67" s="37">
        <f t="shared" si="65"/>
        <v>23.833333333333332</v>
      </c>
      <c r="R67" s="77" t="str">
        <f>VLOOKUP(AC67,'Judging Data Entry - Digital'!$AC$2:$AD$6,2,FALSE)</f>
        <v>HM</v>
      </c>
      <c r="S67" s="66" t="s">
        <v>240</v>
      </c>
      <c r="U67" s="4" t="b">
        <f t="shared" si="66"/>
        <v>0</v>
      </c>
      <c r="V67" s="4">
        <f t="shared" si="67"/>
        <v>0</v>
      </c>
      <c r="W67" s="4" t="b">
        <f t="shared" si="68"/>
        <v>1</v>
      </c>
      <c r="X67" s="4">
        <f t="shared" si="69"/>
        <v>1</v>
      </c>
      <c r="Y67" s="4" t="b">
        <f t="shared" si="70"/>
        <v>0</v>
      </c>
      <c r="Z67" s="4">
        <f t="shared" si="71"/>
        <v>0</v>
      </c>
      <c r="AA67" s="4" t="b">
        <f t="shared" si="72"/>
        <v>0</v>
      </c>
      <c r="AB67" s="4">
        <f t="shared" si="73"/>
        <v>0</v>
      </c>
      <c r="AC67" s="4">
        <f t="shared" si="74"/>
        <v>3</v>
      </c>
      <c r="AE67" s="38">
        <f t="shared" si="75"/>
        <v>23.833333333333332</v>
      </c>
      <c r="AG67" s="39" t="str">
        <f t="shared" si="77"/>
        <v>Score: 23.8/30    Honorable Mention</v>
      </c>
      <c r="AH67" s="39" t="str">
        <f t="shared" si="78"/>
        <v>Honorable Mention</v>
      </c>
      <c r="AI67" s="3" t="str">
        <f t="shared" si="79"/>
        <v>'Expired Times' by Jannik Plaetner
Score: 23.8/30    Honorable Mention
Judges Comments: nice framing with the broken glass, twigs may or may not be a distraction, great perspective</v>
      </c>
      <c r="AK67" s="111" t="str">
        <f t="shared" si="80"/>
        <v>Score: 23.8    Honorable Mention</v>
      </c>
      <c r="AM67" s="3" t="str">
        <f t="shared" si="76"/>
        <v>'Expired Times' by Jannik Plaetner
Score: 23.8    Honorable Mention  
nice framing with the broken glass, twigs may or may not be a distraction, great perspective</v>
      </c>
    </row>
    <row r="68" spans="1:39" ht="45.75" customHeight="1">
      <c r="A68" s="30">
        <v>52</v>
      </c>
      <c r="B68" s="30" t="s">
        <v>23</v>
      </c>
      <c r="C68" s="71" t="s">
        <v>146</v>
      </c>
      <c r="D68" s="83" t="s">
        <v>52</v>
      </c>
      <c r="E68" s="50">
        <v>8</v>
      </c>
      <c r="F68" s="51">
        <v>8</v>
      </c>
      <c r="G68" s="51">
        <v>7.5</v>
      </c>
      <c r="H68" s="52">
        <f t="shared" si="62"/>
        <v>23.5</v>
      </c>
      <c r="I68" s="53">
        <v>8</v>
      </c>
      <c r="J68" s="54">
        <v>8</v>
      </c>
      <c r="K68" s="54">
        <v>7</v>
      </c>
      <c r="L68" s="55">
        <f t="shared" si="63"/>
        <v>23</v>
      </c>
      <c r="M68" s="50">
        <v>8</v>
      </c>
      <c r="N68" s="54">
        <v>9</v>
      </c>
      <c r="O68" s="54">
        <v>7.5</v>
      </c>
      <c r="P68" s="52">
        <f t="shared" si="64"/>
        <v>24.5</v>
      </c>
      <c r="Q68" s="37">
        <f t="shared" si="65"/>
        <v>23.666666666666668</v>
      </c>
      <c r="R68" s="77" t="str">
        <f>VLOOKUP(AC68,'Judging Data Entry - Digital'!$AC$2:$AD$6,2,FALSE)</f>
        <v>HM</v>
      </c>
      <c r="S68" s="66" t="s">
        <v>241</v>
      </c>
      <c r="U68" s="4" t="b">
        <f t="shared" si="66"/>
        <v>0</v>
      </c>
      <c r="V68" s="4">
        <f t="shared" si="67"/>
        <v>0</v>
      </c>
      <c r="W68" s="4" t="b">
        <f t="shared" si="68"/>
        <v>1</v>
      </c>
      <c r="X68" s="4">
        <f t="shared" si="69"/>
        <v>1</v>
      </c>
      <c r="Y68" s="4" t="b">
        <f t="shared" si="70"/>
        <v>0</v>
      </c>
      <c r="Z68" s="4">
        <f t="shared" si="71"/>
        <v>0</v>
      </c>
      <c r="AA68" s="4" t="b">
        <f t="shared" si="72"/>
        <v>0</v>
      </c>
      <c r="AB68" s="4">
        <f t="shared" si="73"/>
        <v>0</v>
      </c>
      <c r="AC68" s="4">
        <f t="shared" si="74"/>
        <v>3</v>
      </c>
      <c r="AE68" s="38">
        <f t="shared" si="75"/>
        <v>23.666666666666668</v>
      </c>
      <c r="AG68" s="39" t="str">
        <f t="shared" si="77"/>
        <v>Score: 23.7/30    Honorable Mention</v>
      </c>
      <c r="AH68" s="39" t="str">
        <f t="shared" si="78"/>
        <v>Honorable Mention</v>
      </c>
      <c r="AI68" s="3" t="str">
        <f t="shared" si="79"/>
        <v>'Farm Days' by Bob Anderson
Score: 23.7/30    Honorable Mention
Judges Comments: good selection of subjects for the title, good balance between the subjects, nice soft shadows</v>
      </c>
      <c r="AK68" s="111" t="str">
        <f t="shared" si="80"/>
        <v>Score: 23.7    Honorable Mention</v>
      </c>
      <c r="AM68" s="3" t="str">
        <f t="shared" si="76"/>
        <v>'Farm Days' by Bob Anderson
Score: 23.7    Honorable Mention  
good selection of subjects for the title, good balance between the subjects, nice soft shadows</v>
      </c>
    </row>
    <row r="69" spans="1:39" ht="45.75" customHeight="1">
      <c r="A69" s="30">
        <v>53</v>
      </c>
      <c r="B69" s="30" t="s">
        <v>23</v>
      </c>
      <c r="C69" s="71" t="s">
        <v>147</v>
      </c>
      <c r="D69" s="83" t="s">
        <v>42</v>
      </c>
      <c r="E69" s="50">
        <v>7</v>
      </c>
      <c r="F69" s="51">
        <v>9</v>
      </c>
      <c r="G69" s="51">
        <v>7.5</v>
      </c>
      <c r="H69" s="52">
        <f t="shared" si="62"/>
        <v>23.5</v>
      </c>
      <c r="I69" s="53">
        <v>7</v>
      </c>
      <c r="J69" s="54">
        <v>8</v>
      </c>
      <c r="K69" s="54">
        <v>7</v>
      </c>
      <c r="L69" s="55">
        <f t="shared" si="63"/>
        <v>22</v>
      </c>
      <c r="M69" s="50">
        <v>9</v>
      </c>
      <c r="N69" s="54">
        <v>9</v>
      </c>
      <c r="O69" s="54">
        <v>7.5</v>
      </c>
      <c r="P69" s="52">
        <f t="shared" si="64"/>
        <v>25.5</v>
      </c>
      <c r="Q69" s="37">
        <f t="shared" si="65"/>
        <v>23.666666666666668</v>
      </c>
      <c r="R69" s="77" t="str">
        <f>VLOOKUP(AC69,'Judging Data Entry - Digital'!$AC$2:$AD$6,2,FALSE)</f>
        <v>HM</v>
      </c>
      <c r="S69" s="66" t="s">
        <v>242</v>
      </c>
      <c r="U69" s="4" t="b">
        <f t="shared" si="66"/>
        <v>0</v>
      </c>
      <c r="V69" s="4">
        <f t="shared" si="67"/>
        <v>0</v>
      </c>
      <c r="W69" s="4" t="b">
        <f t="shared" si="68"/>
        <v>1</v>
      </c>
      <c r="X69" s="4">
        <f t="shared" si="69"/>
        <v>1</v>
      </c>
      <c r="Y69" s="4" t="b">
        <f t="shared" si="70"/>
        <v>0</v>
      </c>
      <c r="Z69" s="4">
        <f t="shared" si="71"/>
        <v>0</v>
      </c>
      <c r="AA69" s="4" t="b">
        <f t="shared" si="72"/>
        <v>0</v>
      </c>
      <c r="AB69" s="4">
        <f t="shared" si="73"/>
        <v>0</v>
      </c>
      <c r="AC69" s="4">
        <f t="shared" si="74"/>
        <v>3</v>
      </c>
      <c r="AE69" s="38">
        <f t="shared" si="75"/>
        <v>23.666666666666668</v>
      </c>
      <c r="AG69" s="39" t="str">
        <f t="shared" si="77"/>
        <v>Score: 23.7/30    Honorable Mention</v>
      </c>
      <c r="AH69" s="39" t="str">
        <f t="shared" si="78"/>
        <v>Honorable Mention</v>
      </c>
      <c r="AI69" s="3" t="str">
        <f t="shared" si="79"/>
        <v>'Fixer Upper' by Bas Hobson
Score: 23.7/30    Honorable Mention
Judges Comments: great lighting on the subject, interesting perspective</v>
      </c>
      <c r="AK69" s="111" t="str">
        <f t="shared" si="80"/>
        <v>Score: 23.7    Honorable Mention</v>
      </c>
      <c r="AM69" s="3" t="str">
        <f t="shared" si="76"/>
        <v>'Fixer Upper' by Bas Hobson
Score: 23.7    Honorable Mention  
great lighting on the subject, interesting perspective</v>
      </c>
    </row>
    <row r="70" spans="1:39" ht="45.75" customHeight="1">
      <c r="A70" s="30">
        <v>54</v>
      </c>
      <c r="B70" s="30" t="s">
        <v>23</v>
      </c>
      <c r="C70" s="71" t="s">
        <v>148</v>
      </c>
      <c r="D70" s="83" t="s">
        <v>31</v>
      </c>
      <c r="E70" s="50">
        <v>6</v>
      </c>
      <c r="F70" s="51">
        <v>7</v>
      </c>
      <c r="G70" s="51">
        <v>7.5</v>
      </c>
      <c r="H70" s="52">
        <f t="shared" si="62"/>
        <v>20.5</v>
      </c>
      <c r="I70" s="53">
        <v>6</v>
      </c>
      <c r="J70" s="54">
        <v>8</v>
      </c>
      <c r="K70" s="54">
        <v>7.5</v>
      </c>
      <c r="L70" s="55">
        <f t="shared" si="63"/>
        <v>21.5</v>
      </c>
      <c r="M70" s="50">
        <v>7</v>
      </c>
      <c r="N70" s="54">
        <v>8</v>
      </c>
      <c r="O70" s="54">
        <v>8</v>
      </c>
      <c r="P70" s="52">
        <f t="shared" si="64"/>
        <v>23</v>
      </c>
      <c r="Q70" s="37">
        <f t="shared" si="65"/>
        <v>21.666666666666668</v>
      </c>
      <c r="R70" s="77" t="str">
        <f>VLOOKUP(AC70,'Judging Data Entry - Digital'!$AC$2:$AD$6,2,FALSE)</f>
        <v> </v>
      </c>
      <c r="S70" s="66" t="s">
        <v>289</v>
      </c>
      <c r="U70" s="4" t="b">
        <f t="shared" si="66"/>
        <v>0</v>
      </c>
      <c r="V70" s="4">
        <f t="shared" si="67"/>
        <v>0</v>
      </c>
      <c r="W70" s="4" t="b">
        <f t="shared" si="68"/>
        <v>0</v>
      </c>
      <c r="X70" s="4">
        <f t="shared" si="69"/>
        <v>0</v>
      </c>
      <c r="Y70" s="4" t="b">
        <f t="shared" si="70"/>
        <v>0</v>
      </c>
      <c r="Z70" s="4">
        <f t="shared" si="71"/>
        <v>0</v>
      </c>
      <c r="AA70" s="4" t="b">
        <f t="shared" si="72"/>
        <v>0</v>
      </c>
      <c r="AB70" s="4">
        <f t="shared" si="73"/>
        <v>0</v>
      </c>
      <c r="AC70" s="4">
        <f t="shared" si="74"/>
        <v>0</v>
      </c>
      <c r="AE70" s="38">
        <f t="shared" si="75"/>
        <v>21.666666666666668</v>
      </c>
      <c r="AG70" s="39" t="str">
        <f t="shared" si="77"/>
        <v>Score: 21.7/30    </v>
      </c>
      <c r="AH70" s="39">
        <f t="shared" si="78"/>
      </c>
      <c r="AI70" s="3" t="str">
        <f t="shared" si="79"/>
        <v>'Gateway to  Memories' by Cathy Anderson
Score: 21.7/30    
Judges Comments: title suits the composition, has a nice philosophical feel overall with the huge field in the background</v>
      </c>
      <c r="AK70" s="111" t="str">
        <f t="shared" si="80"/>
        <v>Score: 21.7    </v>
      </c>
      <c r="AM70" s="3" t="str">
        <f t="shared" si="76"/>
        <v>'Gateway to  Memories' by Cathy Anderson
Score: 21.7      
title suits the composition, has a nice philosophical feel overall with the huge field in the background</v>
      </c>
    </row>
    <row r="71" spans="1:39" ht="45.75" customHeight="1">
      <c r="A71" s="30">
        <v>55</v>
      </c>
      <c r="B71" s="30" t="s">
        <v>23</v>
      </c>
      <c r="C71" s="71" t="s">
        <v>149</v>
      </c>
      <c r="D71" s="83" t="s">
        <v>47</v>
      </c>
      <c r="E71" s="50">
        <v>8</v>
      </c>
      <c r="F71" s="51">
        <v>8</v>
      </c>
      <c r="G71" s="51">
        <v>8</v>
      </c>
      <c r="H71" s="52">
        <f t="shared" si="62"/>
        <v>24</v>
      </c>
      <c r="I71" s="53">
        <v>7</v>
      </c>
      <c r="J71" s="54">
        <v>8</v>
      </c>
      <c r="K71" s="54">
        <v>7.5</v>
      </c>
      <c r="L71" s="55">
        <f t="shared" si="63"/>
        <v>22.5</v>
      </c>
      <c r="M71" s="50">
        <v>6</v>
      </c>
      <c r="N71" s="54">
        <v>9</v>
      </c>
      <c r="O71" s="54">
        <v>8</v>
      </c>
      <c r="P71" s="52">
        <f t="shared" si="64"/>
        <v>23</v>
      </c>
      <c r="Q71" s="37">
        <f t="shared" si="65"/>
        <v>23.166666666666668</v>
      </c>
      <c r="R71" s="77" t="str">
        <f>VLOOKUP(AC71,'Judging Data Entry - Digital'!$AC$2:$AD$6,2,FALSE)</f>
        <v>HM</v>
      </c>
      <c r="S71" s="66" t="s">
        <v>243</v>
      </c>
      <c r="U71" s="4" t="b">
        <f t="shared" si="66"/>
        <v>0</v>
      </c>
      <c r="V71" s="4">
        <f t="shared" si="67"/>
        <v>0</v>
      </c>
      <c r="W71" s="4" t="b">
        <f t="shared" si="68"/>
        <v>1</v>
      </c>
      <c r="X71" s="4">
        <f t="shared" si="69"/>
        <v>1</v>
      </c>
      <c r="Y71" s="4" t="b">
        <f t="shared" si="70"/>
        <v>0</v>
      </c>
      <c r="Z71" s="4">
        <f t="shared" si="71"/>
        <v>0</v>
      </c>
      <c r="AA71" s="4" t="b">
        <f t="shared" si="72"/>
        <v>0</v>
      </c>
      <c r="AB71" s="4">
        <f t="shared" si="73"/>
        <v>0</v>
      </c>
      <c r="AC71" s="4">
        <f t="shared" si="74"/>
        <v>3</v>
      </c>
      <c r="AE71" s="38">
        <f t="shared" si="75"/>
        <v>23.166666666666668</v>
      </c>
      <c r="AG71" s="39" t="str">
        <f t="shared" si="77"/>
        <v>Score: 23.2/30    Honorable Mention</v>
      </c>
      <c r="AH71" s="39" t="str">
        <f t="shared" si="78"/>
        <v>Honorable Mention</v>
      </c>
      <c r="AI71" s="3" t="str">
        <f t="shared" si="79"/>
        <v>'Grill Marks' by Doris Santha
Score: 23.2/30    Honorable Mention
Judges Comments: nice perspective and tight crop, good color tones</v>
      </c>
      <c r="AK71" s="111" t="str">
        <f t="shared" si="80"/>
        <v>Score: 23.2    Honorable Mention</v>
      </c>
      <c r="AM71" s="3" t="str">
        <f t="shared" si="76"/>
        <v>'Grill Marks' by Doris Santha
Score: 23.2    Honorable Mention  
nice perspective and tight crop, good color tones</v>
      </c>
    </row>
    <row r="72" spans="1:39" ht="45.75" customHeight="1">
      <c r="A72" s="30">
        <v>56</v>
      </c>
      <c r="B72" s="30" t="s">
        <v>23</v>
      </c>
      <c r="C72" s="71" t="s">
        <v>150</v>
      </c>
      <c r="D72" s="83" t="s">
        <v>58</v>
      </c>
      <c r="E72" s="50">
        <v>7</v>
      </c>
      <c r="F72" s="51">
        <v>9</v>
      </c>
      <c r="G72" s="51">
        <v>6</v>
      </c>
      <c r="H72" s="52">
        <f t="shared" si="62"/>
        <v>22</v>
      </c>
      <c r="I72" s="53">
        <v>7</v>
      </c>
      <c r="J72" s="54">
        <v>8</v>
      </c>
      <c r="K72" s="54">
        <v>6</v>
      </c>
      <c r="L72" s="55">
        <f t="shared" si="63"/>
        <v>21</v>
      </c>
      <c r="M72" s="50">
        <v>6</v>
      </c>
      <c r="N72" s="54">
        <v>9</v>
      </c>
      <c r="O72" s="54">
        <v>6</v>
      </c>
      <c r="P72" s="52">
        <f t="shared" si="64"/>
        <v>21</v>
      </c>
      <c r="Q72" s="37">
        <f t="shared" si="65"/>
        <v>21.333333333333332</v>
      </c>
      <c r="R72" s="77" t="str">
        <f>VLOOKUP(AC72,'Judging Data Entry - Digital'!$AC$2:$AD$6,2,FALSE)</f>
        <v> </v>
      </c>
      <c r="S72" s="66" t="s">
        <v>244</v>
      </c>
      <c r="U72" s="4" t="b">
        <f t="shared" si="66"/>
        <v>0</v>
      </c>
      <c r="V72" s="4">
        <f t="shared" si="67"/>
        <v>0</v>
      </c>
      <c r="W72" s="4" t="b">
        <f t="shared" si="68"/>
        <v>0</v>
      </c>
      <c r="X72" s="4">
        <f t="shared" si="69"/>
        <v>0</v>
      </c>
      <c r="Y72" s="4" t="b">
        <f t="shared" si="70"/>
        <v>0</v>
      </c>
      <c r="Z72" s="4">
        <f t="shared" si="71"/>
        <v>0</v>
      </c>
      <c r="AA72" s="4" t="b">
        <f t="shared" si="72"/>
        <v>0</v>
      </c>
      <c r="AB72" s="4">
        <f t="shared" si="73"/>
        <v>0</v>
      </c>
      <c r="AC72" s="4">
        <f t="shared" si="74"/>
        <v>0</v>
      </c>
      <c r="AE72" s="38">
        <f t="shared" si="75"/>
        <v>21.333333333333332</v>
      </c>
      <c r="AG72" s="39" t="str">
        <f t="shared" si="77"/>
        <v>Score: 21.3/30    </v>
      </c>
      <c r="AH72" s="39">
        <f t="shared" si="78"/>
      </c>
      <c r="AI72" s="3" t="str">
        <f t="shared" si="79"/>
        <v>'Hit The Hardest' by Art Rachul
Score: 21.3/30    
Judges Comments: nice composition, great facial expressions, definitely an impact piece but does it suit the clinic (based on title)</v>
      </c>
      <c r="AK72" s="111" t="str">
        <f t="shared" si="80"/>
        <v>Score: 21.3    </v>
      </c>
      <c r="AM72" s="3" t="str">
        <f t="shared" si="76"/>
        <v>'Hit The Hardest' by Art Rachul
Score: 21.3      
nice composition, great facial expressions, definitely an impact piece but does it suit the clinic (based on title)</v>
      </c>
    </row>
    <row r="73" spans="1:39" ht="45.75" customHeight="1">
      <c r="A73" s="30">
        <v>57</v>
      </c>
      <c r="B73" s="30" t="s">
        <v>23</v>
      </c>
      <c r="C73" s="71" t="s">
        <v>151</v>
      </c>
      <c r="D73" s="83" t="s">
        <v>50</v>
      </c>
      <c r="E73" s="50">
        <v>7</v>
      </c>
      <c r="F73" s="51">
        <v>8</v>
      </c>
      <c r="G73" s="51">
        <v>6</v>
      </c>
      <c r="H73" s="52">
        <f t="shared" si="62"/>
        <v>21</v>
      </c>
      <c r="I73" s="53">
        <v>7</v>
      </c>
      <c r="J73" s="54">
        <v>8</v>
      </c>
      <c r="K73" s="54">
        <v>7.5</v>
      </c>
      <c r="L73" s="55">
        <f t="shared" si="63"/>
        <v>22.5</v>
      </c>
      <c r="M73" s="50">
        <v>8</v>
      </c>
      <c r="N73" s="54">
        <v>8</v>
      </c>
      <c r="O73" s="54">
        <v>7</v>
      </c>
      <c r="P73" s="52">
        <f t="shared" si="64"/>
        <v>23</v>
      </c>
      <c r="Q73" s="37">
        <f t="shared" si="65"/>
        <v>22.166666666666668</v>
      </c>
      <c r="R73" s="77" t="str">
        <f>VLOOKUP(AC73,'Judging Data Entry - Digital'!$AC$2:$AD$6,2,FALSE)</f>
        <v>HM</v>
      </c>
      <c r="S73" s="66" t="s">
        <v>290</v>
      </c>
      <c r="U73" s="4" t="b">
        <f t="shared" si="66"/>
        <v>0</v>
      </c>
      <c r="V73" s="4">
        <f t="shared" si="67"/>
        <v>0</v>
      </c>
      <c r="W73" s="4" t="b">
        <f t="shared" si="68"/>
        <v>1</v>
      </c>
      <c r="X73" s="4">
        <f t="shared" si="69"/>
        <v>1</v>
      </c>
      <c r="Y73" s="4" t="b">
        <f t="shared" si="70"/>
        <v>0</v>
      </c>
      <c r="Z73" s="4">
        <f t="shared" si="71"/>
        <v>0</v>
      </c>
      <c r="AA73" s="4" t="b">
        <f t="shared" si="72"/>
        <v>0</v>
      </c>
      <c r="AB73" s="4">
        <f t="shared" si="73"/>
        <v>0</v>
      </c>
      <c r="AC73" s="4">
        <f t="shared" si="74"/>
        <v>3</v>
      </c>
      <c r="AE73" s="38">
        <f t="shared" si="75"/>
        <v>22.166666666666668</v>
      </c>
      <c r="AG73" s="39" t="str">
        <f t="shared" si="77"/>
        <v>Score: 22.2/30    Honorable Mention</v>
      </c>
      <c r="AH73" s="39" t="str">
        <f t="shared" si="78"/>
        <v>Honorable Mention</v>
      </c>
      <c r="AI73" s="3" t="str">
        <f t="shared" si="79"/>
        <v>'Is There A Speaker In The House' by Ian Sutherland
Score: 22.2/30    Honorable Mention
Judges Comments: title helps to figure this image out, nice color contrast but the lighting is a little harsh, good concept - keep trying</v>
      </c>
      <c r="AK73" s="111" t="str">
        <f t="shared" si="80"/>
        <v>Score: 22.2    Honorable Mention</v>
      </c>
      <c r="AM73" s="3" t="str">
        <f t="shared" si="76"/>
        <v>'Is There A Speaker In The House' by Ian Sutherland
Score: 22.2    Honorable Mention  
title helps to figure this image out, nice color contrast but the lighting is a little harsh, good concept - keep trying</v>
      </c>
    </row>
    <row r="74" spans="1:39" ht="45.75" customHeight="1">
      <c r="A74" s="30">
        <v>58</v>
      </c>
      <c r="B74" s="30" t="s">
        <v>23</v>
      </c>
      <c r="C74" s="71" t="s">
        <v>152</v>
      </c>
      <c r="D74" s="83" t="s">
        <v>177</v>
      </c>
      <c r="E74" s="50">
        <v>8</v>
      </c>
      <c r="F74" s="51">
        <v>9</v>
      </c>
      <c r="G74" s="51">
        <v>8</v>
      </c>
      <c r="H74" s="52">
        <f t="shared" si="62"/>
        <v>25</v>
      </c>
      <c r="I74" s="53">
        <v>8</v>
      </c>
      <c r="J74" s="54">
        <v>8</v>
      </c>
      <c r="K74" s="54">
        <v>8</v>
      </c>
      <c r="L74" s="55">
        <f t="shared" si="63"/>
        <v>24</v>
      </c>
      <c r="M74" s="50">
        <v>7</v>
      </c>
      <c r="N74" s="54">
        <v>9</v>
      </c>
      <c r="O74" s="54">
        <v>8</v>
      </c>
      <c r="P74" s="52">
        <f t="shared" si="64"/>
        <v>24</v>
      </c>
      <c r="Q74" s="37">
        <f t="shared" si="65"/>
        <v>24.333333333333332</v>
      </c>
      <c r="R74" s="77" t="str">
        <f>VLOOKUP(AC74,'Judging Data Entry - Digital'!$AC$2:$AD$6,2,FALSE)</f>
        <v>HM</v>
      </c>
      <c r="S74" s="66" t="s">
        <v>245</v>
      </c>
      <c r="U74" s="4" t="b">
        <f t="shared" si="66"/>
        <v>0</v>
      </c>
      <c r="V74" s="4">
        <f t="shared" si="67"/>
        <v>0</v>
      </c>
      <c r="W74" s="4" t="b">
        <f t="shared" si="68"/>
        <v>1</v>
      </c>
      <c r="X74" s="4">
        <f t="shared" si="69"/>
        <v>1</v>
      </c>
      <c r="Y74" s="4" t="b">
        <f t="shared" si="70"/>
        <v>0</v>
      </c>
      <c r="Z74" s="4">
        <f t="shared" si="71"/>
        <v>0</v>
      </c>
      <c r="AA74" s="4" t="b">
        <f t="shared" si="72"/>
        <v>0</v>
      </c>
      <c r="AB74" s="4">
        <f t="shared" si="73"/>
        <v>0</v>
      </c>
      <c r="AC74" s="4">
        <f t="shared" si="74"/>
        <v>3</v>
      </c>
      <c r="AE74" s="38">
        <f t="shared" si="75"/>
        <v>24.333333333333332</v>
      </c>
      <c r="AG74" s="39" t="str">
        <f t="shared" si="77"/>
        <v>Score: 24.3/30    Honorable Mention</v>
      </c>
      <c r="AH74" s="39" t="str">
        <f t="shared" si="78"/>
        <v>Honorable Mention</v>
      </c>
      <c r="AI74" s="3" t="str">
        <f t="shared" si="79"/>
        <v>'Last Stop Railway' by Bob Littlejohn
Score: 24.3/30    Honorable Mention
Judges Comments: another really cool find, fabulous colors and lighting, shot during the perfect season, nice crop</v>
      </c>
      <c r="AK74" s="111" t="str">
        <f t="shared" si="80"/>
        <v>Score: 24.3    Honorable Mention</v>
      </c>
      <c r="AM74" s="3" t="str">
        <f t="shared" si="76"/>
        <v>'Last Stop Railway' by Bob Littlejohn
Score: 24.3    Honorable Mention  
another really cool find, fabulous colors and lighting, shot during the perfect season, nice crop</v>
      </c>
    </row>
    <row r="75" spans="1:39" ht="45.75" customHeight="1">
      <c r="A75" s="30">
        <v>59</v>
      </c>
      <c r="B75" s="30" t="s">
        <v>23</v>
      </c>
      <c r="C75" s="71" t="s">
        <v>153</v>
      </c>
      <c r="D75" s="83" t="s">
        <v>34</v>
      </c>
      <c r="E75" s="50">
        <v>7</v>
      </c>
      <c r="F75" s="51">
        <v>8</v>
      </c>
      <c r="G75" s="51">
        <v>7</v>
      </c>
      <c r="H75" s="52">
        <f t="shared" si="62"/>
        <v>22</v>
      </c>
      <c r="I75" s="53">
        <v>7</v>
      </c>
      <c r="J75" s="54">
        <v>8</v>
      </c>
      <c r="K75" s="54">
        <v>7.5</v>
      </c>
      <c r="L75" s="55">
        <f t="shared" si="63"/>
        <v>22.5</v>
      </c>
      <c r="M75" s="50">
        <v>7</v>
      </c>
      <c r="N75" s="54">
        <v>9</v>
      </c>
      <c r="O75" s="54">
        <v>8</v>
      </c>
      <c r="P75" s="52">
        <f t="shared" si="64"/>
        <v>24</v>
      </c>
      <c r="Q75" s="37">
        <f t="shared" si="65"/>
        <v>22.833333333333332</v>
      </c>
      <c r="R75" s="77" t="str">
        <f>VLOOKUP(AC75,'Judging Data Entry - Digital'!$AC$2:$AD$6,2,FALSE)</f>
        <v>HM</v>
      </c>
      <c r="S75" s="66" t="s">
        <v>246</v>
      </c>
      <c r="U75" s="4" t="b">
        <f t="shared" si="66"/>
        <v>0</v>
      </c>
      <c r="V75" s="4">
        <f t="shared" si="67"/>
        <v>0</v>
      </c>
      <c r="W75" s="4" t="b">
        <f t="shared" si="68"/>
        <v>1</v>
      </c>
      <c r="X75" s="4">
        <f t="shared" si="69"/>
        <v>1</v>
      </c>
      <c r="Y75" s="4" t="b">
        <f t="shared" si="70"/>
        <v>0</v>
      </c>
      <c r="Z75" s="4">
        <f t="shared" si="71"/>
        <v>0</v>
      </c>
      <c r="AA75" s="4" t="b">
        <f t="shared" si="72"/>
        <v>0</v>
      </c>
      <c r="AB75" s="4">
        <f t="shared" si="73"/>
        <v>0</v>
      </c>
      <c r="AC75" s="4">
        <f t="shared" si="74"/>
        <v>3</v>
      </c>
      <c r="AE75" s="38">
        <f t="shared" si="75"/>
        <v>22.833333333333332</v>
      </c>
      <c r="AG75" s="39" t="str">
        <f t="shared" si="77"/>
        <v>Score: 22.8/30    Honorable Mention</v>
      </c>
      <c r="AH75" s="39" t="str">
        <f t="shared" si="78"/>
        <v>Honorable Mention</v>
      </c>
      <c r="AI75" s="3" t="str">
        <f t="shared" si="79"/>
        <v>'Lean On Me' by Betty Calvert
Score: 22.8/30    Honorable Mention
Judges Comments: good subject placement, nice warm lighting - blends well with the grass</v>
      </c>
      <c r="AK75" s="111" t="str">
        <f t="shared" si="80"/>
        <v>Score: 22.8    Honorable Mention</v>
      </c>
      <c r="AM75" s="3" t="str">
        <f t="shared" si="76"/>
        <v>'Lean On Me' by Betty Calvert
Score: 22.8    Honorable Mention  
good subject placement, nice warm lighting - blends well with the grass</v>
      </c>
    </row>
    <row r="76" spans="1:39" ht="45.75" customHeight="1">
      <c r="A76" s="30">
        <v>60</v>
      </c>
      <c r="B76" s="30" t="s">
        <v>23</v>
      </c>
      <c r="C76" s="71" t="s">
        <v>154</v>
      </c>
      <c r="D76" s="83" t="s">
        <v>39</v>
      </c>
      <c r="E76" s="50">
        <v>7</v>
      </c>
      <c r="F76" s="51">
        <v>8</v>
      </c>
      <c r="G76" s="51">
        <v>6.5</v>
      </c>
      <c r="H76" s="52">
        <f t="shared" si="62"/>
        <v>21.5</v>
      </c>
      <c r="I76" s="53">
        <v>7</v>
      </c>
      <c r="J76" s="54">
        <v>8</v>
      </c>
      <c r="K76" s="54">
        <v>6.5</v>
      </c>
      <c r="L76" s="55">
        <f t="shared" si="63"/>
        <v>21.5</v>
      </c>
      <c r="M76" s="50">
        <v>7</v>
      </c>
      <c r="N76" s="54">
        <v>8</v>
      </c>
      <c r="O76" s="54">
        <v>6</v>
      </c>
      <c r="P76" s="52">
        <f t="shared" si="64"/>
        <v>21</v>
      </c>
      <c r="Q76" s="37">
        <f t="shared" si="65"/>
        <v>21.333333333333332</v>
      </c>
      <c r="R76" s="77" t="str">
        <f>VLOOKUP(AC76,'Judging Data Entry - Digital'!$AC$2:$AD$6,2,FALSE)</f>
        <v> </v>
      </c>
      <c r="S76" s="66" t="s">
        <v>247</v>
      </c>
      <c r="U76" s="4" t="b">
        <f t="shared" si="66"/>
        <v>0</v>
      </c>
      <c r="V76" s="4">
        <f t="shared" si="67"/>
        <v>0</v>
      </c>
      <c r="W76" s="4" t="b">
        <f t="shared" si="68"/>
        <v>0</v>
      </c>
      <c r="X76" s="4">
        <f t="shared" si="69"/>
        <v>0</v>
      </c>
      <c r="Y76" s="4" t="b">
        <f t="shared" si="70"/>
        <v>0</v>
      </c>
      <c r="Z76" s="4">
        <f t="shared" si="71"/>
        <v>0</v>
      </c>
      <c r="AA76" s="4" t="b">
        <f t="shared" si="72"/>
        <v>0</v>
      </c>
      <c r="AB76" s="4">
        <f t="shared" si="73"/>
        <v>0</v>
      </c>
      <c r="AC76" s="4">
        <f t="shared" si="74"/>
        <v>0</v>
      </c>
      <c r="AE76" s="38">
        <f t="shared" si="75"/>
        <v>21.333333333333332</v>
      </c>
      <c r="AG76" s="39" t="str">
        <f t="shared" si="77"/>
        <v>Score: 21.3/30    </v>
      </c>
      <c r="AH76" s="39">
        <f t="shared" si="78"/>
      </c>
      <c r="AI76" s="3" t="str">
        <f t="shared" si="79"/>
        <v>'Maytag' by Gayvin Franson
Score: 21.3/30    
Judges Comments: nice to capture the generation gap - good interaction between the two, lighting is too harsh</v>
      </c>
      <c r="AK76" s="111" t="str">
        <f t="shared" si="80"/>
        <v>Score: 21.3    </v>
      </c>
      <c r="AM76" s="3" t="str">
        <f t="shared" si="76"/>
        <v>'Maytag' by Gayvin Franson
Score: 21.3      
nice to capture the generation gap - good interaction between the two, lighting is too harsh</v>
      </c>
    </row>
    <row r="77" spans="1:39" ht="45.75" customHeight="1">
      <c r="A77" s="30">
        <v>62</v>
      </c>
      <c r="B77" s="30" t="s">
        <v>23</v>
      </c>
      <c r="C77" s="71" t="s">
        <v>156</v>
      </c>
      <c r="D77" s="83" t="s">
        <v>48</v>
      </c>
      <c r="E77" s="50">
        <v>7</v>
      </c>
      <c r="F77" s="51">
        <v>8</v>
      </c>
      <c r="G77" s="51">
        <v>6</v>
      </c>
      <c r="H77" s="52">
        <f t="shared" si="62"/>
        <v>21</v>
      </c>
      <c r="I77" s="53">
        <v>7</v>
      </c>
      <c r="J77" s="54">
        <v>8</v>
      </c>
      <c r="K77" s="54">
        <v>6</v>
      </c>
      <c r="L77" s="55">
        <f t="shared" si="63"/>
        <v>21</v>
      </c>
      <c r="M77" s="50">
        <v>6</v>
      </c>
      <c r="N77" s="54">
        <v>9</v>
      </c>
      <c r="O77" s="54">
        <v>6</v>
      </c>
      <c r="P77" s="52">
        <f t="shared" si="64"/>
        <v>21</v>
      </c>
      <c r="Q77" s="37">
        <f t="shared" si="65"/>
        <v>21</v>
      </c>
      <c r="R77" s="77" t="str">
        <f>VLOOKUP(AC77,'Judging Data Entry - Digital'!$AC$2:$AD$6,2,FALSE)</f>
        <v> </v>
      </c>
      <c r="S77" s="66" t="s">
        <v>248</v>
      </c>
      <c r="U77" s="4" t="b">
        <f t="shared" si="66"/>
        <v>0</v>
      </c>
      <c r="V77" s="4">
        <f t="shared" si="67"/>
        <v>0</v>
      </c>
      <c r="W77" s="4" t="b">
        <f t="shared" si="68"/>
        <v>0</v>
      </c>
      <c r="X77" s="4">
        <f t="shared" si="69"/>
        <v>0</v>
      </c>
      <c r="Y77" s="4" t="b">
        <f t="shared" si="70"/>
        <v>0</v>
      </c>
      <c r="Z77" s="4">
        <f t="shared" si="71"/>
        <v>0</v>
      </c>
      <c r="AA77" s="4" t="b">
        <f t="shared" si="72"/>
        <v>0</v>
      </c>
      <c r="AB77" s="4">
        <f t="shared" si="73"/>
        <v>0</v>
      </c>
      <c r="AC77" s="4">
        <f t="shared" si="74"/>
        <v>0</v>
      </c>
      <c r="AE77" s="38">
        <f t="shared" si="75"/>
        <v>21</v>
      </c>
      <c r="AG77" s="39" t="str">
        <f t="shared" si="77"/>
        <v>Score: 21/30    </v>
      </c>
      <c r="AH77" s="39">
        <f t="shared" si="78"/>
      </c>
      <c r="AI77" s="3" t="str">
        <f t="shared" si="79"/>
        <v>'No Dumping' by Barry Singer
Score: 21/30    
Judges Comments: interesting image, seems messy and unorganized, could use a bit of straightening up</v>
      </c>
      <c r="AK77" s="111" t="str">
        <f t="shared" si="80"/>
        <v>Score: 21    </v>
      </c>
      <c r="AM77" s="3" t="str">
        <f t="shared" si="76"/>
        <v>'No Dumping' by Barry Singer
Score: 21      
interesting image, seems messy and unorganized, could use a bit of straightening up</v>
      </c>
    </row>
    <row r="78" spans="1:39" ht="45.75" customHeight="1">
      <c r="A78" s="30">
        <v>63</v>
      </c>
      <c r="B78" s="30" t="s">
        <v>23</v>
      </c>
      <c r="C78" s="71" t="s">
        <v>157</v>
      </c>
      <c r="D78" s="83" t="s">
        <v>32</v>
      </c>
      <c r="E78" s="50">
        <v>7</v>
      </c>
      <c r="F78" s="51">
        <v>8</v>
      </c>
      <c r="G78" s="51">
        <v>7.5</v>
      </c>
      <c r="H78" s="52">
        <f aca="true" t="shared" si="81" ref="H78:H92">E78+F78+G78</f>
        <v>22.5</v>
      </c>
      <c r="I78" s="53">
        <v>7</v>
      </c>
      <c r="J78" s="54">
        <v>8</v>
      </c>
      <c r="K78" s="54">
        <v>7.5</v>
      </c>
      <c r="L78" s="55">
        <f aca="true" t="shared" si="82" ref="L78:L92">I78+J78+K78</f>
        <v>22.5</v>
      </c>
      <c r="M78" s="50">
        <v>7</v>
      </c>
      <c r="N78" s="54">
        <v>9</v>
      </c>
      <c r="O78" s="54">
        <v>8</v>
      </c>
      <c r="P78" s="52">
        <f aca="true" t="shared" si="83" ref="P78:P92">M78+N78+O78</f>
        <v>24</v>
      </c>
      <c r="Q78" s="37">
        <f aca="true" t="shared" si="84" ref="Q78:Q92">(H78+L78+P78)/3</f>
        <v>23</v>
      </c>
      <c r="R78" s="77" t="str">
        <f>VLOOKUP(AC78,'Judging Data Entry - Digital'!$AC$2:$AD$6,2,FALSE)</f>
        <v>HM</v>
      </c>
      <c r="S78" s="66" t="s">
        <v>292</v>
      </c>
      <c r="U78" s="4" t="b">
        <f t="shared" si="66"/>
        <v>0</v>
      </c>
      <c r="V78" s="4">
        <f aca="true" t="shared" si="85" ref="V78:V92">IF(U78=TRUE,1,0)</f>
        <v>0</v>
      </c>
      <c r="W78" s="4" t="b">
        <f t="shared" si="68"/>
        <v>1</v>
      </c>
      <c r="X78" s="4">
        <f aca="true" t="shared" si="86" ref="X78:X92">IF(W78=TRUE,1,0)</f>
        <v>1</v>
      </c>
      <c r="Y78" s="4" t="b">
        <f t="shared" si="70"/>
        <v>0</v>
      </c>
      <c r="Z78" s="4">
        <f aca="true" t="shared" si="87" ref="Z78:Z92">IF(Y78=TRUE,2,0)</f>
        <v>0</v>
      </c>
      <c r="AA78" s="4" t="b">
        <f t="shared" si="72"/>
        <v>0</v>
      </c>
      <c r="AB78" s="4">
        <f aca="true" t="shared" si="88" ref="AB78:AB92">IF(AA78=TRUE,1,0)</f>
        <v>0</v>
      </c>
      <c r="AC78" s="4">
        <f aca="true" t="shared" si="89" ref="AC78:AC92">U78+(W78*2)+X78+Y78+Z78</f>
        <v>3</v>
      </c>
      <c r="AE78" s="38">
        <f aca="true" t="shared" si="90" ref="AE78:AE92">Q78</f>
        <v>23</v>
      </c>
      <c r="AG78" s="39" t="str">
        <f t="shared" si="77"/>
        <v>Score: 23/30    Honorable Mention</v>
      </c>
      <c r="AH78" s="39" t="str">
        <f t="shared" si="78"/>
        <v>Honorable Mention</v>
      </c>
      <c r="AI78" s="3" t="str">
        <f t="shared" si="79"/>
        <v>'Old man from Pasadena' by Cathy Baerg
Score: 23/30    Honorable Mention
Judges Comments: good expression capture, cropped a little too tight - or not, good capture of his personality</v>
      </c>
      <c r="AK78" s="111" t="str">
        <f t="shared" si="80"/>
        <v>Score: 23    Honorable Mention</v>
      </c>
      <c r="AM78" s="3" t="str">
        <f t="shared" si="76"/>
        <v>'Old man from Pasadena' by Cathy Baerg
Score: 23    Honorable Mention  
good expression capture, cropped a little too tight - or not, good capture of his personality</v>
      </c>
    </row>
    <row r="79" spans="1:39" ht="45.75" customHeight="1">
      <c r="A79" s="30">
        <v>64</v>
      </c>
      <c r="B79" s="30" t="s">
        <v>23</v>
      </c>
      <c r="C79" s="71" t="s">
        <v>158</v>
      </c>
      <c r="D79" s="83" t="s">
        <v>33</v>
      </c>
      <c r="E79" s="50">
        <v>8</v>
      </c>
      <c r="F79" s="51">
        <v>8</v>
      </c>
      <c r="G79" s="51">
        <v>7.5</v>
      </c>
      <c r="H79" s="52">
        <f t="shared" si="81"/>
        <v>23.5</v>
      </c>
      <c r="I79" s="53">
        <v>7</v>
      </c>
      <c r="J79" s="54">
        <v>9</v>
      </c>
      <c r="K79" s="54">
        <v>7</v>
      </c>
      <c r="L79" s="55">
        <f t="shared" si="82"/>
        <v>23</v>
      </c>
      <c r="M79" s="50">
        <v>8</v>
      </c>
      <c r="N79" s="54">
        <v>8</v>
      </c>
      <c r="O79" s="54">
        <v>8</v>
      </c>
      <c r="P79" s="52">
        <f t="shared" si="83"/>
        <v>24</v>
      </c>
      <c r="Q79" s="37">
        <f t="shared" si="84"/>
        <v>23.5</v>
      </c>
      <c r="R79" s="77" t="str">
        <f>VLOOKUP(AC79,'Judging Data Entry - Digital'!$AC$2:$AD$6,2,FALSE)</f>
        <v>HM</v>
      </c>
      <c r="S79" s="66" t="s">
        <v>249</v>
      </c>
      <c r="U79" s="4" t="b">
        <f t="shared" si="66"/>
        <v>0</v>
      </c>
      <c r="V79" s="4">
        <f t="shared" si="85"/>
        <v>0</v>
      </c>
      <c r="W79" s="4" t="b">
        <f t="shared" si="68"/>
        <v>1</v>
      </c>
      <c r="X79" s="4">
        <f t="shared" si="86"/>
        <v>1</v>
      </c>
      <c r="Y79" s="4" t="b">
        <f t="shared" si="70"/>
        <v>0</v>
      </c>
      <c r="Z79" s="4">
        <f t="shared" si="87"/>
        <v>0</v>
      </c>
      <c r="AA79" s="4" t="b">
        <f t="shared" si="72"/>
        <v>0</v>
      </c>
      <c r="AB79" s="4">
        <f t="shared" si="88"/>
        <v>0</v>
      </c>
      <c r="AC79" s="4">
        <f t="shared" si="89"/>
        <v>3</v>
      </c>
      <c r="AE79" s="38">
        <f t="shared" si="90"/>
        <v>23.5</v>
      </c>
      <c r="AG79" s="39" t="str">
        <f t="shared" si="77"/>
        <v>Score: 23.5/30    Honorable Mention</v>
      </c>
      <c r="AH79" s="39" t="str">
        <f t="shared" si="78"/>
        <v>Honorable Mention</v>
      </c>
      <c r="AI79" s="3" t="str">
        <f t="shared" si="79"/>
        <v>'Once Upon a Time a Home' by Helen Brown
Score: 23.5/30    Honorable Mention
Judges Comments: good color capture, great lighting, good time of year and day, good color range, bad cloning in the upper corners</v>
      </c>
      <c r="AK79" s="111" t="str">
        <f t="shared" si="80"/>
        <v>Score: 23.5    Honorable Mention</v>
      </c>
      <c r="AM79" s="3" t="str">
        <f t="shared" si="76"/>
        <v>'Once Upon a Time a Home' by Helen Brown
Score: 23.5    Honorable Mention  
good color capture, great lighting, good time of year and day, good color range, bad cloning in the upper corners</v>
      </c>
    </row>
    <row r="80" spans="1:39" ht="45.75" customHeight="1">
      <c r="A80" s="30">
        <v>65</v>
      </c>
      <c r="B80" s="30" t="s">
        <v>23</v>
      </c>
      <c r="C80" s="71" t="s">
        <v>159</v>
      </c>
      <c r="D80" s="83" t="s">
        <v>46</v>
      </c>
      <c r="E80" s="50">
        <v>8</v>
      </c>
      <c r="F80" s="51">
        <v>9</v>
      </c>
      <c r="G80" s="51">
        <v>7</v>
      </c>
      <c r="H80" s="52">
        <f t="shared" si="81"/>
        <v>24</v>
      </c>
      <c r="I80" s="53">
        <v>8</v>
      </c>
      <c r="J80" s="54">
        <v>9</v>
      </c>
      <c r="K80" s="54">
        <v>6.5</v>
      </c>
      <c r="L80" s="55">
        <f t="shared" si="82"/>
        <v>23.5</v>
      </c>
      <c r="M80" s="50">
        <v>7</v>
      </c>
      <c r="N80" s="54">
        <v>9</v>
      </c>
      <c r="O80" s="54">
        <v>7</v>
      </c>
      <c r="P80" s="52">
        <f t="shared" si="83"/>
        <v>23</v>
      </c>
      <c r="Q80" s="37">
        <f t="shared" si="84"/>
        <v>23.5</v>
      </c>
      <c r="R80" s="77" t="str">
        <f>VLOOKUP(AC80,'Judging Data Entry - Digital'!$AC$2:$AD$6,2,FALSE)</f>
        <v>HM</v>
      </c>
      <c r="S80" s="66" t="s">
        <v>250</v>
      </c>
      <c r="U80" s="4" t="b">
        <f t="shared" si="66"/>
        <v>0</v>
      </c>
      <c r="V80" s="4">
        <f t="shared" si="85"/>
        <v>0</v>
      </c>
      <c r="W80" s="4" t="b">
        <f t="shared" si="68"/>
        <v>1</v>
      </c>
      <c r="X80" s="4">
        <f t="shared" si="86"/>
        <v>1</v>
      </c>
      <c r="Y80" s="4" t="b">
        <f t="shared" si="70"/>
        <v>0</v>
      </c>
      <c r="Z80" s="4">
        <f t="shared" si="87"/>
        <v>0</v>
      </c>
      <c r="AA80" s="4" t="b">
        <f t="shared" si="72"/>
        <v>0</v>
      </c>
      <c r="AB80" s="4">
        <f t="shared" si="88"/>
        <v>0</v>
      </c>
      <c r="AC80" s="4">
        <f t="shared" si="89"/>
        <v>3</v>
      </c>
      <c r="AE80" s="38">
        <f t="shared" si="90"/>
        <v>23.5</v>
      </c>
      <c r="AG80" s="39" t="str">
        <f t="shared" si="77"/>
        <v>Score: 23.5/30    Honorable Mention</v>
      </c>
      <c r="AH80" s="39" t="str">
        <f t="shared" si="78"/>
        <v>Honorable Mention</v>
      </c>
      <c r="AI80" s="3" t="str">
        <f t="shared" si="79"/>
        <v>'Prairie Sentinel' by Dale Read
Score: 23.5/30    Honorable Mention
Judges Comments: good composition, nice warm rich colors, conveys a desolate feeling</v>
      </c>
      <c r="AK80" s="111" t="str">
        <f t="shared" si="80"/>
        <v>Score: 23.5    Honorable Mention</v>
      </c>
      <c r="AM80" s="3" t="str">
        <f t="shared" si="76"/>
        <v>'Prairie Sentinel' by Dale Read
Score: 23.5    Honorable Mention  
good composition, nice warm rich colors, conveys a desolate feeling</v>
      </c>
    </row>
    <row r="81" spans="1:39" ht="45.75" customHeight="1">
      <c r="A81" s="30">
        <v>66</v>
      </c>
      <c r="B81" s="30" t="s">
        <v>23</v>
      </c>
      <c r="C81" s="71" t="s">
        <v>160</v>
      </c>
      <c r="D81" s="83" t="s">
        <v>40</v>
      </c>
      <c r="E81" s="50">
        <v>7</v>
      </c>
      <c r="F81" s="51">
        <v>9</v>
      </c>
      <c r="G81" s="51">
        <v>8</v>
      </c>
      <c r="H81" s="52">
        <f t="shared" si="81"/>
        <v>24</v>
      </c>
      <c r="I81" s="53">
        <v>8</v>
      </c>
      <c r="J81" s="54">
        <v>8</v>
      </c>
      <c r="K81" s="54">
        <v>8.5</v>
      </c>
      <c r="L81" s="55">
        <f t="shared" si="82"/>
        <v>24.5</v>
      </c>
      <c r="M81" s="50">
        <v>8</v>
      </c>
      <c r="N81" s="54">
        <v>9</v>
      </c>
      <c r="O81" s="54">
        <v>8</v>
      </c>
      <c r="P81" s="52">
        <f t="shared" si="83"/>
        <v>25</v>
      </c>
      <c r="Q81" s="37">
        <f t="shared" si="84"/>
        <v>24.5</v>
      </c>
      <c r="R81" s="77" t="str">
        <f>VLOOKUP(AC81,'Judging Data Entry - Digital'!$AC$2:$AD$6,2,FALSE)</f>
        <v>HM</v>
      </c>
      <c r="S81" s="66" t="s">
        <v>251</v>
      </c>
      <c r="U81" s="4" t="b">
        <f t="shared" si="66"/>
        <v>0</v>
      </c>
      <c r="V81" s="4">
        <f t="shared" si="85"/>
        <v>0</v>
      </c>
      <c r="W81" s="4" t="b">
        <f t="shared" si="68"/>
        <v>1</v>
      </c>
      <c r="X81" s="4">
        <f t="shared" si="86"/>
        <v>1</v>
      </c>
      <c r="Y81" s="4" t="b">
        <f t="shared" si="70"/>
        <v>0</v>
      </c>
      <c r="Z81" s="4">
        <f t="shared" si="87"/>
        <v>0</v>
      </c>
      <c r="AA81" s="4" t="b">
        <f t="shared" si="72"/>
        <v>0</v>
      </c>
      <c r="AB81" s="4">
        <f t="shared" si="88"/>
        <v>0</v>
      </c>
      <c r="AC81" s="4">
        <f t="shared" si="89"/>
        <v>3</v>
      </c>
      <c r="AE81" s="38">
        <f t="shared" si="90"/>
        <v>24.5</v>
      </c>
      <c r="AG81" s="39" t="str">
        <f t="shared" si="77"/>
        <v>Score: 24.5/30    Honorable Mention</v>
      </c>
      <c r="AH81" s="39" t="str">
        <f t="shared" si="78"/>
        <v>Honorable Mention</v>
      </c>
      <c r="AI81" s="3" t="str">
        <f t="shared" si="79"/>
        <v>'Relics' by Ken Greenhorn
Score: 24.5/30    Honorable Mention
Judges Comments: nice and sharp throughout, great colors, your eyes are kept moving, good crop</v>
      </c>
      <c r="AK81" s="111" t="str">
        <f t="shared" si="80"/>
        <v>Score: 24.5    Honorable Mention</v>
      </c>
      <c r="AM81" s="3" t="str">
        <f t="shared" si="76"/>
        <v>'Relics' by Ken Greenhorn
Score: 24.5    Honorable Mention  
nice and sharp throughout, great colors, your eyes are kept moving, good crop</v>
      </c>
    </row>
    <row r="82" spans="1:39" ht="45.75" customHeight="1">
      <c r="A82" s="30">
        <v>67</v>
      </c>
      <c r="B82" s="30" t="s">
        <v>23</v>
      </c>
      <c r="C82" s="71" t="s">
        <v>161</v>
      </c>
      <c r="D82" s="83" t="s">
        <v>178</v>
      </c>
      <c r="E82" s="50">
        <v>6</v>
      </c>
      <c r="F82" s="51">
        <v>9</v>
      </c>
      <c r="G82" s="51">
        <v>7</v>
      </c>
      <c r="H82" s="52">
        <f t="shared" si="81"/>
        <v>22</v>
      </c>
      <c r="I82" s="53">
        <v>7</v>
      </c>
      <c r="J82" s="54">
        <v>8</v>
      </c>
      <c r="K82" s="54">
        <v>7.5</v>
      </c>
      <c r="L82" s="55">
        <f t="shared" si="82"/>
        <v>22.5</v>
      </c>
      <c r="M82" s="50">
        <v>7</v>
      </c>
      <c r="N82" s="54">
        <v>8</v>
      </c>
      <c r="O82" s="54">
        <v>8</v>
      </c>
      <c r="P82" s="52">
        <f t="shared" si="83"/>
        <v>23</v>
      </c>
      <c r="Q82" s="37">
        <f t="shared" si="84"/>
        <v>22.5</v>
      </c>
      <c r="R82" s="77" t="str">
        <f>VLOOKUP(AC82,'Judging Data Entry - Digital'!$AC$2:$AD$6,2,FALSE)</f>
        <v>HM</v>
      </c>
      <c r="S82" s="66" t="s">
        <v>252</v>
      </c>
      <c r="U82" s="4" t="b">
        <f t="shared" si="66"/>
        <v>0</v>
      </c>
      <c r="V82" s="4">
        <f t="shared" si="85"/>
        <v>0</v>
      </c>
      <c r="W82" s="4" t="b">
        <f t="shared" si="68"/>
        <v>1</v>
      </c>
      <c r="X82" s="4">
        <f t="shared" si="86"/>
        <v>1</v>
      </c>
      <c r="Y82" s="4" t="b">
        <f t="shared" si="70"/>
        <v>0</v>
      </c>
      <c r="Z82" s="4">
        <f t="shared" si="87"/>
        <v>0</v>
      </c>
      <c r="AA82" s="4" t="b">
        <f t="shared" si="72"/>
        <v>0</v>
      </c>
      <c r="AB82" s="4">
        <f t="shared" si="88"/>
        <v>0</v>
      </c>
      <c r="AC82" s="4">
        <f t="shared" si="89"/>
        <v>3</v>
      </c>
      <c r="AE82" s="38">
        <f t="shared" si="90"/>
        <v>22.5</v>
      </c>
      <c r="AG82" s="39" t="str">
        <f t="shared" si="77"/>
        <v>Score: 22.5/30    Honorable Mention</v>
      </c>
      <c r="AH82" s="39" t="str">
        <f t="shared" si="78"/>
        <v>Honorable Mention</v>
      </c>
      <c r="AI82" s="3" t="str">
        <f t="shared" si="79"/>
        <v>'Room With A View' by Lisa Rachul
Score: 22.5/30    Honorable Mention
Judges Comments: interesting perspective and framing, good textures and nice rich colors</v>
      </c>
      <c r="AK82" s="111" t="str">
        <f t="shared" si="80"/>
        <v>Score: 22.5    Honorable Mention</v>
      </c>
      <c r="AM82" s="3" t="str">
        <f t="shared" si="76"/>
        <v>'Room With A View' by Lisa Rachul
Score: 22.5    Honorable Mention  
interesting perspective and framing, good textures and nice rich colors</v>
      </c>
    </row>
    <row r="83" spans="1:39" ht="45.75" customHeight="1">
      <c r="A83" s="30">
        <v>68</v>
      </c>
      <c r="B83" s="30" t="s">
        <v>23</v>
      </c>
      <c r="C83" s="71" t="s">
        <v>162</v>
      </c>
      <c r="D83" s="83" t="s">
        <v>30</v>
      </c>
      <c r="E83" s="50">
        <v>7</v>
      </c>
      <c r="F83" s="51">
        <v>9</v>
      </c>
      <c r="G83" s="51">
        <v>8</v>
      </c>
      <c r="H83" s="52">
        <f t="shared" si="81"/>
        <v>24</v>
      </c>
      <c r="I83" s="53">
        <v>7</v>
      </c>
      <c r="J83" s="54">
        <v>8</v>
      </c>
      <c r="K83" s="54">
        <v>8</v>
      </c>
      <c r="L83" s="55">
        <f t="shared" si="82"/>
        <v>23</v>
      </c>
      <c r="M83" s="50">
        <v>8</v>
      </c>
      <c r="N83" s="54">
        <v>8</v>
      </c>
      <c r="O83" s="54">
        <v>8.5</v>
      </c>
      <c r="P83" s="52">
        <f t="shared" si="83"/>
        <v>24.5</v>
      </c>
      <c r="Q83" s="37">
        <f t="shared" si="84"/>
        <v>23.833333333333332</v>
      </c>
      <c r="R83" s="77" t="str">
        <f>VLOOKUP(AC83,'Judging Data Entry - Digital'!$AC$2:$AD$6,2,FALSE)</f>
        <v>HM</v>
      </c>
      <c r="S83" s="66" t="s">
        <v>253</v>
      </c>
      <c r="U83" s="4" t="b">
        <f t="shared" si="66"/>
        <v>0</v>
      </c>
      <c r="V83" s="4">
        <f t="shared" si="85"/>
        <v>0</v>
      </c>
      <c r="W83" s="4" t="b">
        <f t="shared" si="68"/>
        <v>1</v>
      </c>
      <c r="X83" s="4">
        <f t="shared" si="86"/>
        <v>1</v>
      </c>
      <c r="Y83" s="4" t="b">
        <f t="shared" si="70"/>
        <v>0</v>
      </c>
      <c r="Z83" s="4">
        <f t="shared" si="87"/>
        <v>0</v>
      </c>
      <c r="AA83" s="4" t="b">
        <f t="shared" si="72"/>
        <v>0</v>
      </c>
      <c r="AB83" s="4">
        <f t="shared" si="88"/>
        <v>0</v>
      </c>
      <c r="AC83" s="4">
        <f t="shared" si="89"/>
        <v>3</v>
      </c>
      <c r="AE83" s="38">
        <f t="shared" si="90"/>
        <v>23.833333333333332</v>
      </c>
      <c r="AG83" s="39" t="str">
        <f t="shared" si="77"/>
        <v>Score: 23.8/30    Honorable Mention</v>
      </c>
      <c r="AH83" s="39" t="str">
        <f t="shared" si="78"/>
        <v>Honorable Mention</v>
      </c>
      <c r="AI83" s="3" t="str">
        <f t="shared" si="79"/>
        <v>'Rusting in the Ditch' by Hilda Noton
Score: 23.8/30    Honorable Mention
Judges Comments: very refreshing to see a rusty car image in the winter - nice color contrast, nice even lighting</v>
      </c>
      <c r="AK83" s="111" t="str">
        <f t="shared" si="80"/>
        <v>Score: 23.8    Honorable Mention</v>
      </c>
      <c r="AM83" s="3" t="str">
        <f t="shared" si="76"/>
        <v>'Rusting in the Ditch' by Hilda Noton
Score: 23.8    Honorable Mention  
very refreshing to see a rusty car image in the winter - nice color contrast, nice even lighting</v>
      </c>
    </row>
    <row r="84" spans="1:39" ht="45.75" customHeight="1">
      <c r="A84" s="30">
        <v>69</v>
      </c>
      <c r="B84" s="30" t="s">
        <v>23</v>
      </c>
      <c r="C84" s="71" t="s">
        <v>163</v>
      </c>
      <c r="D84" s="83" t="s">
        <v>55</v>
      </c>
      <c r="E84" s="50">
        <v>8</v>
      </c>
      <c r="F84" s="51">
        <v>8</v>
      </c>
      <c r="G84" s="51">
        <v>7.5</v>
      </c>
      <c r="H84" s="52">
        <f t="shared" si="81"/>
        <v>23.5</v>
      </c>
      <c r="I84" s="53">
        <v>7</v>
      </c>
      <c r="J84" s="54">
        <v>8</v>
      </c>
      <c r="K84" s="54">
        <v>7.5</v>
      </c>
      <c r="L84" s="55">
        <f t="shared" si="82"/>
        <v>22.5</v>
      </c>
      <c r="M84" s="50">
        <v>8</v>
      </c>
      <c r="N84" s="54">
        <v>9</v>
      </c>
      <c r="O84" s="54">
        <v>8</v>
      </c>
      <c r="P84" s="52">
        <f t="shared" si="83"/>
        <v>25</v>
      </c>
      <c r="Q84" s="37">
        <f t="shared" si="84"/>
        <v>23.666666666666668</v>
      </c>
      <c r="R84" s="77" t="str">
        <f>VLOOKUP(AC84,'Judging Data Entry - Digital'!$AC$2:$AD$6,2,FALSE)</f>
        <v>HM</v>
      </c>
      <c r="S84" s="66" t="s">
        <v>254</v>
      </c>
      <c r="U84" s="4" t="b">
        <f t="shared" si="66"/>
        <v>0</v>
      </c>
      <c r="V84" s="4">
        <f t="shared" si="85"/>
        <v>0</v>
      </c>
      <c r="W84" s="4" t="b">
        <f t="shared" si="68"/>
        <v>1</v>
      </c>
      <c r="X84" s="4">
        <f t="shared" si="86"/>
        <v>1</v>
      </c>
      <c r="Y84" s="4" t="b">
        <f t="shared" si="70"/>
        <v>0</v>
      </c>
      <c r="Z84" s="4">
        <f t="shared" si="87"/>
        <v>0</v>
      </c>
      <c r="AA84" s="4" t="b">
        <f t="shared" si="72"/>
        <v>0</v>
      </c>
      <c r="AB84" s="4">
        <f t="shared" si="88"/>
        <v>0</v>
      </c>
      <c r="AC84" s="4">
        <f t="shared" si="89"/>
        <v>3</v>
      </c>
      <c r="AE84" s="38">
        <f t="shared" si="90"/>
        <v>23.666666666666668</v>
      </c>
      <c r="AG84" s="39" t="str">
        <f t="shared" si="77"/>
        <v>Score: 23.7/30    Honorable Mention</v>
      </c>
      <c r="AH84" s="39" t="str">
        <f t="shared" si="78"/>
        <v>Honorable Mention</v>
      </c>
      <c r="AI84" s="3" t="str">
        <f t="shared" si="79"/>
        <v>'Saddleback' by Nina Henry
Score: 23.7/30    Honorable Mention
Judges Comments: nice composition and perspective, good colors, nice drama in the sky</v>
      </c>
      <c r="AK84" s="111" t="str">
        <f t="shared" si="80"/>
        <v>Score: 23.7    Honorable Mention</v>
      </c>
      <c r="AM84" s="3" t="str">
        <f t="shared" si="76"/>
        <v>'Saddleback' by Nina Henry
Score: 23.7    Honorable Mention  
nice composition and perspective, good colors, nice drama in the sky</v>
      </c>
    </row>
    <row r="85" spans="1:39" ht="45.75" customHeight="1">
      <c r="A85" s="30">
        <v>70</v>
      </c>
      <c r="B85" s="30" t="s">
        <v>23</v>
      </c>
      <c r="C85" s="71" t="s">
        <v>164</v>
      </c>
      <c r="D85" s="83" t="s">
        <v>53</v>
      </c>
      <c r="E85" s="50">
        <v>6</v>
      </c>
      <c r="F85" s="51">
        <v>8</v>
      </c>
      <c r="G85" s="51">
        <v>7.5</v>
      </c>
      <c r="H85" s="52">
        <f t="shared" si="81"/>
        <v>21.5</v>
      </c>
      <c r="I85" s="53">
        <v>7</v>
      </c>
      <c r="J85" s="54">
        <v>8</v>
      </c>
      <c r="K85" s="54">
        <v>7.5</v>
      </c>
      <c r="L85" s="55">
        <f t="shared" si="82"/>
        <v>22.5</v>
      </c>
      <c r="M85" s="50">
        <v>8</v>
      </c>
      <c r="N85" s="54">
        <v>8</v>
      </c>
      <c r="O85" s="54">
        <v>8</v>
      </c>
      <c r="P85" s="52">
        <f t="shared" si="83"/>
        <v>24</v>
      </c>
      <c r="Q85" s="37">
        <f t="shared" si="84"/>
        <v>22.666666666666668</v>
      </c>
      <c r="R85" s="77" t="str">
        <f>VLOOKUP(AC85,'Judging Data Entry - Digital'!$AC$2:$AD$6,2,FALSE)</f>
        <v>HM</v>
      </c>
      <c r="S85" s="66" t="s">
        <v>255</v>
      </c>
      <c r="U85" s="4" t="b">
        <f t="shared" si="66"/>
        <v>0</v>
      </c>
      <c r="V85" s="4">
        <f t="shared" si="85"/>
        <v>0</v>
      </c>
      <c r="W85" s="4" t="b">
        <f t="shared" si="68"/>
        <v>1</v>
      </c>
      <c r="X85" s="4">
        <f t="shared" si="86"/>
        <v>1</v>
      </c>
      <c r="Y85" s="4" t="b">
        <f t="shared" si="70"/>
        <v>0</v>
      </c>
      <c r="Z85" s="4">
        <f t="shared" si="87"/>
        <v>0</v>
      </c>
      <c r="AA85" s="4" t="b">
        <f t="shared" si="72"/>
        <v>0</v>
      </c>
      <c r="AB85" s="4">
        <f t="shared" si="88"/>
        <v>0</v>
      </c>
      <c r="AC85" s="4">
        <f t="shared" si="89"/>
        <v>3</v>
      </c>
      <c r="AE85" s="38">
        <f t="shared" si="90"/>
        <v>22.666666666666668</v>
      </c>
      <c r="AG85" s="39" t="str">
        <f t="shared" si="77"/>
        <v>Score: 22.7/30    Honorable Mention</v>
      </c>
      <c r="AH85" s="39" t="str">
        <f t="shared" si="78"/>
        <v>Honorable Mention</v>
      </c>
      <c r="AI85" s="3" t="str">
        <f t="shared" si="79"/>
        <v>'School's Out' by Howard Brown
Score: 22.7/30    Honorable Mention
Judges Comments: good composition, nice interesting sky, good exposure, schoolhouse feels so tiny compared to the wide open prairie</v>
      </c>
      <c r="AK85" s="111" t="str">
        <f t="shared" si="80"/>
        <v>Score: 22.7    Honorable Mention</v>
      </c>
      <c r="AM85" s="3" t="str">
        <f t="shared" si="76"/>
        <v>'School's Out' by Howard Brown
Score: 22.7    Honorable Mention  
good composition, nice interesting sky, good exposure, schoolhouse feels so tiny compared to the wide open prairie</v>
      </c>
    </row>
    <row r="86" spans="1:39" ht="45.75" customHeight="1">
      <c r="A86" s="30">
        <v>71</v>
      </c>
      <c r="B86" s="30" t="s">
        <v>23</v>
      </c>
      <c r="C86" s="71" t="s">
        <v>165</v>
      </c>
      <c r="D86" s="83" t="s">
        <v>43</v>
      </c>
      <c r="E86" s="50">
        <v>8</v>
      </c>
      <c r="F86" s="51">
        <v>8</v>
      </c>
      <c r="G86" s="51">
        <v>6</v>
      </c>
      <c r="H86" s="52">
        <f t="shared" si="81"/>
        <v>22</v>
      </c>
      <c r="I86" s="53">
        <v>7</v>
      </c>
      <c r="J86" s="54">
        <v>8</v>
      </c>
      <c r="K86" s="54">
        <v>6</v>
      </c>
      <c r="L86" s="55">
        <f t="shared" si="82"/>
        <v>21</v>
      </c>
      <c r="M86" s="50">
        <v>6</v>
      </c>
      <c r="N86" s="54">
        <v>8</v>
      </c>
      <c r="O86" s="54">
        <v>6</v>
      </c>
      <c r="P86" s="52">
        <f t="shared" si="83"/>
        <v>20</v>
      </c>
      <c r="Q86" s="37">
        <f t="shared" si="84"/>
        <v>21</v>
      </c>
      <c r="R86" s="77" t="str">
        <f>VLOOKUP(AC86,'Judging Data Entry - Digital'!$AC$2:$AD$6,2,FALSE)</f>
        <v> </v>
      </c>
      <c r="S86" s="66" t="s">
        <v>256</v>
      </c>
      <c r="U86" s="4" t="b">
        <f t="shared" si="66"/>
        <v>0</v>
      </c>
      <c r="V86" s="4">
        <f t="shared" si="85"/>
        <v>0</v>
      </c>
      <c r="W86" s="4" t="b">
        <f t="shared" si="68"/>
        <v>0</v>
      </c>
      <c r="X86" s="4">
        <f t="shared" si="86"/>
        <v>0</v>
      </c>
      <c r="Y86" s="4" t="b">
        <f t="shared" si="70"/>
        <v>0</v>
      </c>
      <c r="Z86" s="4">
        <f t="shared" si="87"/>
        <v>0</v>
      </c>
      <c r="AA86" s="4" t="b">
        <f t="shared" si="72"/>
        <v>0</v>
      </c>
      <c r="AB86" s="4">
        <f t="shared" si="88"/>
        <v>0</v>
      </c>
      <c r="AC86" s="4">
        <f t="shared" si="89"/>
        <v>0</v>
      </c>
      <c r="AE86" s="38">
        <f t="shared" si="90"/>
        <v>21</v>
      </c>
      <c r="AG86" s="39" t="str">
        <f t="shared" si="77"/>
        <v>Score: 21/30    </v>
      </c>
      <c r="AH86" s="39">
        <f t="shared" si="78"/>
      </c>
      <c r="AI86" s="3" t="str">
        <f t="shared" si="79"/>
        <v>'Showstopper' by Philip McNeill
Score: 21/30    
Judges Comments: subject seems too new, but it's of an old item, harsh lighting</v>
      </c>
      <c r="AK86" s="111" t="str">
        <f t="shared" si="80"/>
        <v>Score: 21    </v>
      </c>
      <c r="AM86" s="3" t="str">
        <f t="shared" si="76"/>
        <v>'Showstopper' by Philip McNeill
Score: 21      
subject seems too new, but it's of an old item, harsh lighting</v>
      </c>
    </row>
    <row r="87" spans="1:39" ht="45.75" customHeight="1">
      <c r="A87" s="30">
        <v>72</v>
      </c>
      <c r="B87" s="30" t="s">
        <v>23</v>
      </c>
      <c r="C87" s="71" t="s">
        <v>166</v>
      </c>
      <c r="D87" s="83" t="s">
        <v>38</v>
      </c>
      <c r="E87" s="50">
        <v>7</v>
      </c>
      <c r="F87" s="51">
        <v>8</v>
      </c>
      <c r="G87" s="51">
        <v>8</v>
      </c>
      <c r="H87" s="52">
        <f t="shared" si="81"/>
        <v>23</v>
      </c>
      <c r="I87" s="53">
        <v>7</v>
      </c>
      <c r="J87" s="54">
        <v>8</v>
      </c>
      <c r="K87" s="54">
        <v>7.5</v>
      </c>
      <c r="L87" s="55">
        <f t="shared" si="82"/>
        <v>22.5</v>
      </c>
      <c r="M87" s="50">
        <v>7</v>
      </c>
      <c r="N87" s="54">
        <v>9</v>
      </c>
      <c r="O87" s="54">
        <v>8</v>
      </c>
      <c r="P87" s="52">
        <f>M87+N87+O87</f>
        <v>24</v>
      </c>
      <c r="Q87" s="37">
        <f t="shared" si="84"/>
        <v>23.166666666666668</v>
      </c>
      <c r="R87" s="77" t="str">
        <f>VLOOKUP(AC87,'Judging Data Entry - Digital'!$AC$2:$AD$6,2,FALSE)</f>
        <v>HM</v>
      </c>
      <c r="S87" s="66" t="s">
        <v>257</v>
      </c>
      <c r="U87" s="4" t="b">
        <f t="shared" si="66"/>
        <v>0</v>
      </c>
      <c r="V87" s="4">
        <f>IF(U87=TRUE,1,0)</f>
        <v>0</v>
      </c>
      <c r="W87" s="4" t="b">
        <f t="shared" si="68"/>
        <v>1</v>
      </c>
      <c r="X87" s="4">
        <f>IF(W87=TRUE,1,0)</f>
        <v>1</v>
      </c>
      <c r="Y87" s="4" t="b">
        <f t="shared" si="70"/>
        <v>0</v>
      </c>
      <c r="Z87" s="4">
        <f>IF(Y87=TRUE,2,0)</f>
        <v>0</v>
      </c>
      <c r="AA87" s="4" t="b">
        <f t="shared" si="72"/>
        <v>0</v>
      </c>
      <c r="AB87" s="4">
        <f>IF(AA87=TRUE,1,0)</f>
        <v>0</v>
      </c>
      <c r="AC87" s="4">
        <f>U87+(W87*2)+X87+Y87+Z87</f>
        <v>3</v>
      </c>
      <c r="AE87" s="38">
        <f>Q87</f>
        <v>23.166666666666668</v>
      </c>
      <c r="AG87" s="39" t="str">
        <f>CONCATENATE("Score: ",ROUND(Q87,1),"/30","    ",AH87)</f>
        <v>Score: 23.2/30    Honorable Mention</v>
      </c>
      <c r="AH87" s="39" t="str">
        <f>IF(R87="HM","Honorable Mention",IF(R87="PM","Print of the Month",""))</f>
        <v>Honorable Mention</v>
      </c>
      <c r="AI87" s="3" t="str">
        <f>CONCATENATE("'",C87,"'"," by ",D87,CHAR(10),AG87,CHAR(10),CHAR(10),"Judges Comments: ",S87)</f>
        <v>'Spilled Memories' by Penny Dyck
Score: 23.2/30    Honorable Mention
Judges Comments: interesting concept, good lighting, good background, well set up</v>
      </c>
      <c r="AK87" s="111" t="str">
        <f>CONCATENATE("Score: ",ROUND(Q87,1),"    ",AH87)</f>
        <v>Score: 23.2    Honorable Mention</v>
      </c>
      <c r="AM87" s="3" t="str">
        <f>CONCATENATE("'",C87,"'"," by ",D87,CHAR(10),AK87,"  ",AL87,CHAR(10),S87)</f>
        <v>'Spilled Memories' by Penny Dyck
Score: 23.2    Honorable Mention  
interesting concept, good lighting, good background, well set up</v>
      </c>
    </row>
    <row r="88" spans="1:39" ht="45.75" customHeight="1">
      <c r="A88" s="30">
        <v>73</v>
      </c>
      <c r="B88" s="30" t="s">
        <v>23</v>
      </c>
      <c r="C88" s="71" t="s">
        <v>167</v>
      </c>
      <c r="D88" s="83" t="s">
        <v>37</v>
      </c>
      <c r="E88" s="50">
        <v>9</v>
      </c>
      <c r="F88" s="51">
        <v>8</v>
      </c>
      <c r="G88" s="51">
        <v>7</v>
      </c>
      <c r="H88" s="52">
        <f t="shared" si="81"/>
        <v>24</v>
      </c>
      <c r="I88" s="53">
        <v>8</v>
      </c>
      <c r="J88" s="54">
        <v>9</v>
      </c>
      <c r="K88" s="54">
        <v>7</v>
      </c>
      <c r="L88" s="55">
        <f t="shared" si="82"/>
        <v>24</v>
      </c>
      <c r="M88" s="50">
        <v>8</v>
      </c>
      <c r="N88" s="54">
        <v>9</v>
      </c>
      <c r="O88" s="54">
        <v>7</v>
      </c>
      <c r="P88" s="52">
        <f t="shared" si="83"/>
        <v>24</v>
      </c>
      <c r="Q88" s="37">
        <f t="shared" si="84"/>
        <v>24</v>
      </c>
      <c r="R88" s="77" t="str">
        <f>VLOOKUP(AC88,'Judging Data Entry - Digital'!$AC$2:$AD$6,2,FALSE)</f>
        <v>HM</v>
      </c>
      <c r="S88" s="66" t="s">
        <v>258</v>
      </c>
      <c r="U88" s="4" t="b">
        <f t="shared" si="66"/>
        <v>0</v>
      </c>
      <c r="V88" s="4">
        <f t="shared" si="85"/>
        <v>0</v>
      </c>
      <c r="W88" s="4" t="b">
        <f t="shared" si="68"/>
        <v>1</v>
      </c>
      <c r="X88" s="4">
        <f t="shared" si="86"/>
        <v>1</v>
      </c>
      <c r="Y88" s="4" t="b">
        <f t="shared" si="70"/>
        <v>0</v>
      </c>
      <c r="Z88" s="4">
        <f t="shared" si="87"/>
        <v>0</v>
      </c>
      <c r="AA88" s="4" t="b">
        <f t="shared" si="72"/>
        <v>0</v>
      </c>
      <c r="AB88" s="4">
        <f t="shared" si="88"/>
        <v>0</v>
      </c>
      <c r="AC88" s="4">
        <f t="shared" si="89"/>
        <v>3</v>
      </c>
      <c r="AE88" s="38">
        <f t="shared" si="90"/>
        <v>24</v>
      </c>
      <c r="AG88" s="39" t="str">
        <f t="shared" si="77"/>
        <v>Score: 24/30    Honorable Mention</v>
      </c>
      <c r="AH88" s="39" t="str">
        <f t="shared" si="78"/>
        <v>Honorable Mention</v>
      </c>
      <c r="AI88" s="3" t="str">
        <f t="shared" si="79"/>
        <v>'The Mills' by Michael Cuggy
Score: 24/30    Honorable Mention
Judges Comments: great shot of the water, has good balance, lighting is good</v>
      </c>
      <c r="AK88" s="111" t="str">
        <f t="shared" si="80"/>
        <v>Score: 24    Honorable Mention</v>
      </c>
      <c r="AM88" s="3" t="str">
        <f t="shared" si="76"/>
        <v>'The Mills' by Michael Cuggy
Score: 24    Honorable Mention  
great shot of the water, has good balance, lighting is good</v>
      </c>
    </row>
    <row r="89" spans="1:39" ht="45.75" customHeight="1">
      <c r="A89" s="30">
        <v>74</v>
      </c>
      <c r="B89" s="30" t="s">
        <v>23</v>
      </c>
      <c r="C89" s="71" t="s">
        <v>168</v>
      </c>
      <c r="D89" s="83" t="s">
        <v>49</v>
      </c>
      <c r="E89" s="50">
        <v>7</v>
      </c>
      <c r="F89" s="51">
        <v>8</v>
      </c>
      <c r="G89" s="51">
        <v>7</v>
      </c>
      <c r="H89" s="52">
        <f t="shared" si="81"/>
        <v>22</v>
      </c>
      <c r="I89" s="53">
        <v>7</v>
      </c>
      <c r="J89" s="54">
        <v>8</v>
      </c>
      <c r="K89" s="54">
        <v>7</v>
      </c>
      <c r="L89" s="55">
        <f t="shared" si="82"/>
        <v>22</v>
      </c>
      <c r="M89" s="50">
        <v>8</v>
      </c>
      <c r="N89" s="54">
        <v>9</v>
      </c>
      <c r="O89" s="54">
        <v>7.5</v>
      </c>
      <c r="P89" s="52">
        <f t="shared" si="83"/>
        <v>24.5</v>
      </c>
      <c r="Q89" s="37">
        <f t="shared" si="84"/>
        <v>22.833333333333332</v>
      </c>
      <c r="R89" s="77" t="str">
        <f>VLOOKUP(AC89,'Judging Data Entry - Digital'!$AC$2:$AD$6,2,FALSE)</f>
        <v>HM</v>
      </c>
      <c r="S89" s="66" t="s">
        <v>293</v>
      </c>
      <c r="U89" s="4" t="b">
        <f t="shared" si="66"/>
        <v>0</v>
      </c>
      <c r="V89" s="4">
        <f t="shared" si="85"/>
        <v>0</v>
      </c>
      <c r="W89" s="4" t="b">
        <f t="shared" si="68"/>
        <v>1</v>
      </c>
      <c r="X89" s="4">
        <f t="shared" si="86"/>
        <v>1</v>
      </c>
      <c r="Y89" s="4" t="b">
        <f t="shared" si="70"/>
        <v>0</v>
      </c>
      <c r="Z89" s="4">
        <f t="shared" si="87"/>
        <v>0</v>
      </c>
      <c r="AA89" s="4" t="b">
        <f t="shared" si="72"/>
        <v>0</v>
      </c>
      <c r="AB89" s="4">
        <f t="shared" si="88"/>
        <v>0</v>
      </c>
      <c r="AC89" s="4">
        <f t="shared" si="89"/>
        <v>3</v>
      </c>
      <c r="AE89" s="38">
        <f t="shared" si="90"/>
        <v>22.833333333333332</v>
      </c>
      <c r="AG89" s="39" t="str">
        <f t="shared" si="77"/>
        <v>Score: 22.8/30    Honorable Mention</v>
      </c>
      <c r="AH89" s="39" t="str">
        <f t="shared" si="78"/>
        <v>Honorable Mention</v>
      </c>
      <c r="AI89" s="3" t="str">
        <f t="shared" si="79"/>
        <v>'The Wreck of the Maheno' by Gordon Sukut
Score: 22.8/30    Honorable Mention
Judges Comments: lots of great texture in the rusted steel, view through the wreck add perspective</v>
      </c>
      <c r="AK89" s="111" t="str">
        <f t="shared" si="80"/>
        <v>Score: 22.8    Honorable Mention</v>
      </c>
      <c r="AM89" s="3" t="str">
        <f t="shared" si="76"/>
        <v>'The Wreck of the Maheno' by Gordon Sukut
Score: 22.8    Honorable Mention  
lots of great texture in the rusted steel, view through the wreck add perspective</v>
      </c>
    </row>
    <row r="90" spans="1:39" ht="45.75" customHeight="1">
      <c r="A90" s="30">
        <v>75</v>
      </c>
      <c r="B90" s="30" t="s">
        <v>23</v>
      </c>
      <c r="C90" s="71" t="s">
        <v>169</v>
      </c>
      <c r="D90" s="83" t="s">
        <v>44</v>
      </c>
      <c r="E90" s="50">
        <v>6</v>
      </c>
      <c r="F90" s="51">
        <v>8</v>
      </c>
      <c r="G90" s="51">
        <v>7.5</v>
      </c>
      <c r="H90" s="52">
        <f t="shared" si="81"/>
        <v>21.5</v>
      </c>
      <c r="I90" s="53">
        <v>6</v>
      </c>
      <c r="J90" s="54">
        <v>8</v>
      </c>
      <c r="K90" s="54">
        <v>7.5</v>
      </c>
      <c r="L90" s="55">
        <f t="shared" si="82"/>
        <v>21.5</v>
      </c>
      <c r="M90" s="50">
        <v>7</v>
      </c>
      <c r="N90" s="54">
        <v>9</v>
      </c>
      <c r="O90" s="54">
        <v>7.5</v>
      </c>
      <c r="P90" s="52">
        <f t="shared" si="83"/>
        <v>23.5</v>
      </c>
      <c r="Q90" s="37">
        <f t="shared" si="84"/>
        <v>22.166666666666668</v>
      </c>
      <c r="R90" s="77" t="str">
        <f>VLOOKUP(AC90,'Judging Data Entry - Digital'!$AC$2:$AD$6,2,FALSE)</f>
        <v>HM</v>
      </c>
      <c r="S90" s="66" t="s">
        <v>259</v>
      </c>
      <c r="U90" s="4" t="b">
        <f t="shared" si="66"/>
        <v>0</v>
      </c>
      <c r="V90" s="4">
        <f t="shared" si="85"/>
        <v>0</v>
      </c>
      <c r="W90" s="4" t="b">
        <f t="shared" si="68"/>
        <v>1</v>
      </c>
      <c r="X90" s="4">
        <f t="shared" si="86"/>
        <v>1</v>
      </c>
      <c r="Y90" s="4" t="b">
        <f t="shared" si="70"/>
        <v>0</v>
      </c>
      <c r="Z90" s="4">
        <f t="shared" si="87"/>
        <v>0</v>
      </c>
      <c r="AA90" s="4" t="b">
        <f t="shared" si="72"/>
        <v>0</v>
      </c>
      <c r="AB90" s="4">
        <f t="shared" si="88"/>
        <v>0</v>
      </c>
      <c r="AC90" s="4">
        <f t="shared" si="89"/>
        <v>3</v>
      </c>
      <c r="AE90" s="38">
        <f t="shared" si="90"/>
        <v>22.166666666666668</v>
      </c>
      <c r="AG90" s="39" t="str">
        <f t="shared" si="77"/>
        <v>Score: 22.2/30    Honorable Mention</v>
      </c>
      <c r="AH90" s="39" t="str">
        <f t="shared" si="78"/>
        <v>Honorable Mention</v>
      </c>
      <c r="AI90" s="3" t="str">
        <f t="shared" si="79"/>
        <v>'Time For New Siding' by Kathy Meeres
Score: 22.2/30    Honorable Mention
Judges Comments: good textures throughout, competing textures add symmetry</v>
      </c>
      <c r="AK90" s="111" t="str">
        <f t="shared" si="80"/>
        <v>Score: 22.2    Honorable Mention</v>
      </c>
      <c r="AM90" s="3" t="str">
        <f t="shared" si="76"/>
        <v>'Time For New Siding' by Kathy Meeres
Score: 22.2    Honorable Mention  
good textures throughout, competing textures add symmetry</v>
      </c>
    </row>
    <row r="91" spans="1:39" ht="45.75" customHeight="1">
      <c r="A91" s="30">
        <v>76</v>
      </c>
      <c r="B91" s="30" t="s">
        <v>23</v>
      </c>
      <c r="C91" s="71" t="s">
        <v>170</v>
      </c>
      <c r="D91" s="83" t="s">
        <v>45</v>
      </c>
      <c r="E91" s="50">
        <v>8</v>
      </c>
      <c r="F91" s="51">
        <v>8</v>
      </c>
      <c r="G91" s="51">
        <v>7.5</v>
      </c>
      <c r="H91" s="52">
        <f t="shared" si="81"/>
        <v>23.5</v>
      </c>
      <c r="I91" s="53">
        <v>7</v>
      </c>
      <c r="J91" s="54">
        <v>8</v>
      </c>
      <c r="K91" s="54">
        <v>7.5</v>
      </c>
      <c r="L91" s="55">
        <f t="shared" si="82"/>
        <v>22.5</v>
      </c>
      <c r="M91" s="50">
        <v>7</v>
      </c>
      <c r="N91" s="54">
        <v>9</v>
      </c>
      <c r="O91" s="54">
        <v>8</v>
      </c>
      <c r="P91" s="52">
        <f t="shared" si="83"/>
        <v>24</v>
      </c>
      <c r="Q91" s="37">
        <f t="shared" si="84"/>
        <v>23.333333333333332</v>
      </c>
      <c r="R91" s="77" t="str">
        <f>VLOOKUP(AC91,'Judging Data Entry - Digital'!$AC$2:$AD$6,2,FALSE)</f>
        <v>HM</v>
      </c>
      <c r="S91" s="66" t="s">
        <v>260</v>
      </c>
      <c r="U91" s="4" t="b">
        <f t="shared" si="66"/>
        <v>0</v>
      </c>
      <c r="V91" s="4">
        <f t="shared" si="85"/>
        <v>0</v>
      </c>
      <c r="W91" s="4" t="b">
        <f t="shared" si="68"/>
        <v>1</v>
      </c>
      <c r="X91" s="4">
        <f t="shared" si="86"/>
        <v>1</v>
      </c>
      <c r="Y91" s="4" t="b">
        <f t="shared" si="70"/>
        <v>0</v>
      </c>
      <c r="Z91" s="4">
        <f t="shared" si="87"/>
        <v>0</v>
      </c>
      <c r="AA91" s="4" t="b">
        <f t="shared" si="72"/>
        <v>0</v>
      </c>
      <c r="AB91" s="4">
        <f t="shared" si="88"/>
        <v>0</v>
      </c>
      <c r="AC91" s="4">
        <f t="shared" si="89"/>
        <v>3</v>
      </c>
      <c r="AE91" s="38">
        <f t="shared" si="90"/>
        <v>23.333333333333332</v>
      </c>
      <c r="AG91" s="39" t="str">
        <f t="shared" si="77"/>
        <v>Score: 23.3/30    Honorable Mention</v>
      </c>
      <c r="AH91" s="39" t="str">
        <f t="shared" si="78"/>
        <v>Honorable Mention</v>
      </c>
      <c r="AI91" s="3" t="str">
        <f t="shared" si="79"/>
        <v>'Tired and Retired' by Scott Prokop
Score: 23.3/30    Honorable Mention
Judges Comments: good range of colors, definitely tells a story</v>
      </c>
      <c r="AK91" s="111" t="str">
        <f t="shared" si="80"/>
        <v>Score: 23.3    Honorable Mention</v>
      </c>
      <c r="AM91" s="3" t="str">
        <f t="shared" si="76"/>
        <v>'Tired and Retired' by Scott Prokop
Score: 23.3    Honorable Mention  
good range of colors, definitely tells a story</v>
      </c>
    </row>
    <row r="92" spans="1:39" ht="45.75" customHeight="1">
      <c r="A92" s="30">
        <v>77</v>
      </c>
      <c r="B92" s="30" t="s">
        <v>23</v>
      </c>
      <c r="C92" s="71" t="s">
        <v>171</v>
      </c>
      <c r="D92" s="83" t="s">
        <v>65</v>
      </c>
      <c r="E92" s="50">
        <v>7</v>
      </c>
      <c r="F92" s="51">
        <v>8</v>
      </c>
      <c r="G92" s="51">
        <v>6.5</v>
      </c>
      <c r="H92" s="52">
        <f t="shared" si="81"/>
        <v>21.5</v>
      </c>
      <c r="I92" s="53">
        <v>7</v>
      </c>
      <c r="J92" s="54">
        <v>8</v>
      </c>
      <c r="K92" s="54">
        <v>6.5</v>
      </c>
      <c r="L92" s="55">
        <f t="shared" si="82"/>
        <v>21.5</v>
      </c>
      <c r="M92" s="50">
        <v>6</v>
      </c>
      <c r="N92" s="54">
        <v>8</v>
      </c>
      <c r="O92" s="54">
        <v>7</v>
      </c>
      <c r="P92" s="52">
        <f t="shared" si="83"/>
        <v>21</v>
      </c>
      <c r="Q92" s="37">
        <f t="shared" si="84"/>
        <v>21.333333333333332</v>
      </c>
      <c r="R92" s="77" t="str">
        <f>VLOOKUP(AC92,'Judging Data Entry - Digital'!$AC$2:$AD$6,2,FALSE)</f>
        <v> </v>
      </c>
      <c r="S92" s="66" t="s">
        <v>261</v>
      </c>
      <c r="U92" s="4" t="b">
        <f t="shared" si="66"/>
        <v>0</v>
      </c>
      <c r="V92" s="4">
        <f t="shared" si="85"/>
        <v>0</v>
      </c>
      <c r="W92" s="4" t="b">
        <f t="shared" si="68"/>
        <v>0</v>
      </c>
      <c r="X92" s="4">
        <f t="shared" si="86"/>
        <v>0</v>
      </c>
      <c r="Y92" s="4" t="b">
        <f t="shared" si="70"/>
        <v>0</v>
      </c>
      <c r="Z92" s="4">
        <f t="shared" si="87"/>
        <v>0</v>
      </c>
      <c r="AA92" s="4" t="b">
        <f t="shared" si="72"/>
        <v>0</v>
      </c>
      <c r="AB92" s="4">
        <f t="shared" si="88"/>
        <v>0</v>
      </c>
      <c r="AC92" s="4">
        <f t="shared" si="89"/>
        <v>0</v>
      </c>
      <c r="AE92" s="38">
        <f t="shared" si="90"/>
        <v>21.333333333333332</v>
      </c>
      <c r="AG92" s="39" t="str">
        <f t="shared" si="77"/>
        <v>Score: 21.3/30    </v>
      </c>
      <c r="AH92" s="39">
        <f t="shared" si="78"/>
      </c>
      <c r="AI92" s="3" t="str">
        <f t="shared" si="79"/>
        <v>'Tired' by Lorilee Guenter
Score: 21.3/30    
Judges Comments: interesting perspective and textures, nice even lighting</v>
      </c>
      <c r="AK92" s="111" t="str">
        <f t="shared" si="80"/>
        <v>Score: 21.3    </v>
      </c>
      <c r="AM92" s="3" t="str">
        <f t="shared" si="76"/>
        <v>'Tired' by Lorilee Guenter
Score: 21.3      
interesting perspective and textures, nice even lighting</v>
      </c>
    </row>
    <row r="93" spans="1:39" s="99" customFormat="1" ht="45.75" customHeight="1">
      <c r="A93" s="88">
        <v>61</v>
      </c>
      <c r="B93" s="88" t="s">
        <v>23</v>
      </c>
      <c r="C93" s="89" t="s">
        <v>155</v>
      </c>
      <c r="D93" s="90" t="s">
        <v>173</v>
      </c>
      <c r="E93" s="103">
        <v>8</v>
      </c>
      <c r="F93" s="104">
        <v>9</v>
      </c>
      <c r="G93" s="104">
        <v>8</v>
      </c>
      <c r="H93" s="105">
        <f>E93+F93+G93</f>
        <v>25</v>
      </c>
      <c r="I93" s="106">
        <v>7</v>
      </c>
      <c r="J93" s="107">
        <v>9</v>
      </c>
      <c r="K93" s="107">
        <v>8.5</v>
      </c>
      <c r="L93" s="108">
        <f>I93+J93+K93</f>
        <v>24.5</v>
      </c>
      <c r="M93" s="103">
        <v>7</v>
      </c>
      <c r="N93" s="107">
        <v>9</v>
      </c>
      <c r="O93" s="107">
        <v>8.5</v>
      </c>
      <c r="P93" s="105">
        <f>M93+N93+O93</f>
        <v>24.5</v>
      </c>
      <c r="Q93" s="96">
        <f>(H93+L93+P93)/3</f>
        <v>24.666666666666668</v>
      </c>
      <c r="R93" s="97" t="str">
        <f>VLOOKUP(AC93,'Judging Data Entry - Digital'!$AC$2:$AD$6,2,FALSE)</f>
        <v>PM</v>
      </c>
      <c r="S93" s="109" t="s">
        <v>291</v>
      </c>
      <c r="U93" s="100" t="b">
        <f t="shared" si="66"/>
        <v>0</v>
      </c>
      <c r="V93" s="100">
        <f>IF(U93=TRUE,1,0)</f>
        <v>0</v>
      </c>
      <c r="W93" s="100" t="b">
        <f t="shared" si="68"/>
        <v>1</v>
      </c>
      <c r="X93" s="100">
        <f>IF(W93=TRUE,1,0)</f>
        <v>1</v>
      </c>
      <c r="Y93" s="100" t="b">
        <f t="shared" si="70"/>
        <v>1</v>
      </c>
      <c r="Z93" s="100">
        <f>IF(Y93=TRUE,2,0)</f>
        <v>2</v>
      </c>
      <c r="AA93" s="100" t="b">
        <f t="shared" si="72"/>
        <v>1</v>
      </c>
      <c r="AB93" s="100">
        <f>IF(AA93=TRUE,1,0)</f>
        <v>1</v>
      </c>
      <c r="AC93" s="100">
        <f>U93+(W93*2)+X93+Y93+Z93</f>
        <v>6</v>
      </c>
      <c r="AD93" s="100"/>
      <c r="AE93" s="101">
        <f>Q93</f>
        <v>24.666666666666668</v>
      </c>
      <c r="AG93" s="102" t="str">
        <f>CONCATENATE("Score: ",ROUND(Q93,1),"/30","    ",AH93)</f>
        <v>Score: 24.7/30    Print of the Month</v>
      </c>
      <c r="AH93" s="102" t="str">
        <f>IF(R93="HM","Honorable Mention",IF(R93="PM","Print of the Month",""))</f>
        <v>Print of the Month</v>
      </c>
      <c r="AI93" s="99" t="str">
        <f>CONCATENATE("'",C93,"'"," by ",D93,CHAR(10),AG93,CHAR(10),CHAR(10),"Judges Comments: ",S93)</f>
        <v>'My Holly' by Chanda Viczko-Ulmer
Score: 24.7/30    Print of the Month
Judges Comments: very nice feel to this, great expression and pose, nice lighting - nailed it, nice toned down calendar feel</v>
      </c>
      <c r="AK93" s="112" t="str">
        <f>CONCATENATE("Score: ",ROUND(Q93,1),"    ",AH93)</f>
        <v>Score: 24.7    Print of the Month</v>
      </c>
      <c r="AM93" s="99" t="str">
        <f>CONCATENATE("'",C93,"'"," by ",D93,CHAR(10),AK93,"  ",AL93,CHAR(10),S93)</f>
        <v>'My Holly' by Chanda Viczko-Ulmer
Score: 24.7    Print of the Month  
very nice feel to this, great expression and pose, nice lighting - nailed it, nice toned down calendar feel</v>
      </c>
    </row>
    <row r="94" spans="3:4" ht="20.25">
      <c r="C94" s="73"/>
      <c r="D94" s="87"/>
    </row>
    <row r="95" spans="1:25" ht="20.25">
      <c r="A95" s="2"/>
      <c r="U95" s="43" t="str">
        <f>IF(MAX(Q64:Q94)&lt;22,MAX(Q64:Q94)," ")</f>
        <v> </v>
      </c>
      <c r="V95" s="43"/>
      <c r="Y95" s="43">
        <f>IF(U95&gt;21.99,MAX(Q64:Q94)," ")</f>
        <v>24.666666666666668</v>
      </c>
    </row>
    <row r="97" ht="19.5" customHeight="1">
      <c r="C97" s="74"/>
    </row>
    <row r="98" ht="20.25">
      <c r="C98" s="75"/>
    </row>
    <row r="99" ht="20.25">
      <c r="C99" s="75"/>
    </row>
    <row r="100" ht="20.25">
      <c r="C100" s="75"/>
    </row>
    <row r="101" ht="20.25">
      <c r="C101" s="75"/>
    </row>
    <row r="102" ht="20.25">
      <c r="C102" s="76"/>
    </row>
    <row r="103" ht="20.25">
      <c r="C103" s="75"/>
    </row>
    <row r="104" ht="20.25">
      <c r="C104" s="75"/>
    </row>
    <row r="105" ht="20.25">
      <c r="C105" s="75"/>
    </row>
    <row r="106" ht="20.25">
      <c r="C106" s="75"/>
    </row>
    <row r="107" ht="20.25">
      <c r="C107" s="75"/>
    </row>
    <row r="108" ht="20.25">
      <c r="C108" s="75"/>
    </row>
    <row r="109" ht="20.25">
      <c r="C109" s="75"/>
    </row>
    <row r="110" ht="20.25">
      <c r="C110" s="75"/>
    </row>
    <row r="111" ht="27">
      <c r="C111" s="74"/>
    </row>
  </sheetData>
  <sheetProtection/>
  <mergeCells count="12">
    <mergeCell ref="AA2:AA7"/>
    <mergeCell ref="E6:H6"/>
    <mergeCell ref="I6:L6"/>
    <mergeCell ref="M6:P6"/>
    <mergeCell ref="D2:N2"/>
    <mergeCell ref="D3:N3"/>
    <mergeCell ref="T8:T10"/>
    <mergeCell ref="T30:T32"/>
    <mergeCell ref="T61:T63"/>
    <mergeCell ref="U2:V7"/>
    <mergeCell ref="W2:X7"/>
    <mergeCell ref="Y2:Z7"/>
  </mergeCells>
  <dataValidations count="1">
    <dataValidation showInputMessage="1" showErrorMessage="1" prompt="Select Name" sqref="D11:D29 D64:D93 D33:D60"/>
  </dataValidations>
  <printOptions/>
  <pageMargins left="0.39375" right="0.39375" top="0.39375" bottom="0.39375" header="0.5118055555555555" footer="0.39375"/>
  <pageSetup fitToHeight="2" fitToWidth="1" horizontalDpi="300" verticalDpi="300" orientation="landscape" scale="2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tabSelected="1" zoomScale="70" zoomScaleNormal="70" zoomScaleSheetLayoutView="70" zoomScalePageLayoutView="0" workbookViewId="0" topLeftCell="A1">
      <pane ySplit="5" topLeftCell="A6" activePane="bottomLeft" state="frozen"/>
      <selection pane="topLeft" activeCell="C1" sqref="C1"/>
      <selection pane="bottomLeft" activeCell="A3" sqref="A3:IV3"/>
    </sheetView>
  </sheetViews>
  <sheetFormatPr defaultColWidth="8.8515625" defaultRowHeight="12.75"/>
  <cols>
    <col min="1" max="1" width="8.8515625" style="1" customWidth="1"/>
    <col min="2" max="2" width="34.8515625" style="56" customWidth="1"/>
    <col min="3" max="3" width="26.7109375" style="78" customWidth="1"/>
    <col min="4" max="4" width="6.421875" style="2" customWidth="1"/>
    <col min="5" max="5" width="6.28125" style="2" customWidth="1"/>
    <col min="6" max="6" width="6.421875" style="2" customWidth="1"/>
    <col min="7" max="7" width="8.140625" style="2" customWidth="1"/>
    <col min="8" max="8" width="6.28125" style="1" customWidth="1"/>
    <col min="9" max="10" width="6.421875" style="1" customWidth="1"/>
    <col min="11" max="11" width="8.7109375" style="1" customWidth="1"/>
    <col min="12" max="14" width="6.28125" style="1" customWidth="1"/>
    <col min="15" max="15" width="9.7109375" style="1" customWidth="1"/>
    <col min="16" max="16" width="12.28125" style="1" customWidth="1"/>
    <col min="17" max="17" width="12.140625" style="1" customWidth="1"/>
    <col min="18" max="18" width="114.00390625" style="56" customWidth="1"/>
    <col min="19" max="16384" width="8.8515625" style="3" customWidth="1"/>
  </cols>
  <sheetData>
    <row r="1" spans="1:18" s="7" customFormat="1" ht="32.25" customHeight="1">
      <c r="A1" s="6"/>
      <c r="B1" s="57"/>
      <c r="C1" s="118" t="s">
        <v>28</v>
      </c>
      <c r="D1" s="118"/>
      <c r="E1" s="118"/>
      <c r="F1" s="118"/>
      <c r="G1" s="118"/>
      <c r="H1" s="118"/>
      <c r="I1" s="118"/>
      <c r="J1" s="118"/>
      <c r="K1" s="118"/>
      <c r="L1" s="118"/>
      <c r="M1" s="118"/>
      <c r="N1" s="6"/>
      <c r="O1" s="6"/>
      <c r="P1" s="6"/>
      <c r="Q1" s="6"/>
      <c r="R1" s="57"/>
    </row>
    <row r="2" spans="1:18" s="7" customFormat="1" ht="32.25" customHeight="1" thickBot="1">
      <c r="A2" s="6"/>
      <c r="B2" s="67"/>
      <c r="C2" s="118" t="s">
        <v>179</v>
      </c>
      <c r="D2" s="118"/>
      <c r="E2" s="118"/>
      <c r="F2" s="118"/>
      <c r="G2" s="118"/>
      <c r="H2" s="118"/>
      <c r="I2" s="118"/>
      <c r="J2" s="118"/>
      <c r="K2" s="118"/>
      <c r="L2" s="118"/>
      <c r="M2" s="118"/>
      <c r="N2" s="8"/>
      <c r="O2" s="8"/>
      <c r="P2" s="6"/>
      <c r="Q2" s="6"/>
      <c r="R2" s="57"/>
    </row>
    <row r="3" spans="2:18" ht="20.25">
      <c r="B3" s="58"/>
      <c r="C3" s="80"/>
      <c r="D3" s="13"/>
      <c r="E3" s="14"/>
      <c r="F3" s="14"/>
      <c r="G3" s="15"/>
      <c r="H3" s="13"/>
      <c r="I3" s="14"/>
      <c r="J3" s="14"/>
      <c r="K3" s="15"/>
      <c r="L3" s="13"/>
      <c r="M3" s="14"/>
      <c r="N3" s="14"/>
      <c r="O3" s="15"/>
      <c r="P3" s="16" t="s">
        <v>6</v>
      </c>
      <c r="Q3" s="17"/>
      <c r="R3" s="58"/>
    </row>
    <row r="4" spans="2:18" ht="20.25">
      <c r="B4" s="69"/>
      <c r="C4" s="81"/>
      <c r="D4" s="117" t="s">
        <v>8</v>
      </c>
      <c r="E4" s="117"/>
      <c r="F4" s="117"/>
      <c r="G4" s="117"/>
      <c r="H4" s="117" t="s">
        <v>9</v>
      </c>
      <c r="I4" s="117"/>
      <c r="J4" s="117"/>
      <c r="K4" s="117"/>
      <c r="L4" s="117" t="s">
        <v>10</v>
      </c>
      <c r="M4" s="117"/>
      <c r="N4" s="117"/>
      <c r="O4" s="117"/>
      <c r="P4" s="19" t="s">
        <v>11</v>
      </c>
      <c r="Q4" s="18"/>
      <c r="R4" s="59"/>
    </row>
    <row r="5" spans="1:18" ht="21" thickBot="1">
      <c r="A5" s="1" t="s">
        <v>13</v>
      </c>
      <c r="B5" s="70" t="s">
        <v>14</v>
      </c>
      <c r="C5" s="26" t="s">
        <v>15</v>
      </c>
      <c r="D5" s="21" t="s">
        <v>16</v>
      </c>
      <c r="E5" s="22" t="s">
        <v>16</v>
      </c>
      <c r="F5" s="22" t="s">
        <v>16</v>
      </c>
      <c r="G5" s="23" t="s">
        <v>17</v>
      </c>
      <c r="H5" s="24" t="s">
        <v>16</v>
      </c>
      <c r="I5" s="22" t="s">
        <v>16</v>
      </c>
      <c r="J5" s="22" t="s">
        <v>16</v>
      </c>
      <c r="K5" s="25" t="s">
        <v>17</v>
      </c>
      <c r="L5" s="21" t="s">
        <v>16</v>
      </c>
      <c r="M5" s="22" t="s">
        <v>16</v>
      </c>
      <c r="N5" s="22" t="s">
        <v>16</v>
      </c>
      <c r="O5" s="23" t="s">
        <v>17</v>
      </c>
      <c r="P5" s="20" t="s">
        <v>17</v>
      </c>
      <c r="Q5" s="26" t="s">
        <v>18</v>
      </c>
      <c r="R5" s="60" t="s">
        <v>19</v>
      </c>
    </row>
    <row r="6" spans="1:17" ht="20.25" customHeight="1">
      <c r="A6" s="2"/>
      <c r="B6" s="68"/>
      <c r="C6" s="79"/>
      <c r="H6" s="2"/>
      <c r="I6" s="2"/>
      <c r="J6" s="2"/>
      <c r="K6" s="2"/>
      <c r="L6" s="2"/>
      <c r="M6" s="2"/>
      <c r="N6" s="2"/>
      <c r="O6" s="2"/>
      <c r="P6" s="2"/>
      <c r="Q6" s="27"/>
    </row>
    <row r="7" spans="1:17" ht="30.75" customHeight="1">
      <c r="A7" s="12"/>
      <c r="B7" s="68" t="s">
        <v>26</v>
      </c>
      <c r="C7" s="82" t="s">
        <v>21</v>
      </c>
      <c r="D7" s="1">
        <v>12</v>
      </c>
      <c r="E7" s="1"/>
      <c r="F7" s="1"/>
      <c r="G7" s="1"/>
      <c r="Q7" s="27"/>
    </row>
    <row r="8" spans="4:17" ht="9.75" customHeight="1">
      <c r="D8" s="1"/>
      <c r="E8" s="1"/>
      <c r="F8" s="1"/>
      <c r="G8" s="1"/>
      <c r="H8" s="29"/>
      <c r="I8" s="29"/>
      <c r="J8" s="29"/>
      <c r="M8" s="29"/>
      <c r="N8" s="29"/>
      <c r="Q8" s="27"/>
    </row>
    <row r="9" spans="1:18" ht="45.75" customHeight="1">
      <c r="A9" s="30" t="s">
        <v>24</v>
      </c>
      <c r="B9" s="71" t="s">
        <v>59</v>
      </c>
      <c r="C9" s="83" t="s">
        <v>48</v>
      </c>
      <c r="D9" s="31">
        <v>7</v>
      </c>
      <c r="E9" s="32">
        <v>8</v>
      </c>
      <c r="F9" s="32">
        <v>6</v>
      </c>
      <c r="G9" s="33">
        <v>21</v>
      </c>
      <c r="H9" s="34">
        <v>7</v>
      </c>
      <c r="I9" s="35">
        <v>8</v>
      </c>
      <c r="J9" s="35">
        <v>7.5</v>
      </c>
      <c r="K9" s="33">
        <v>22.5</v>
      </c>
      <c r="L9" s="31">
        <v>8</v>
      </c>
      <c r="M9" s="36">
        <v>9</v>
      </c>
      <c r="N9" s="36">
        <v>6</v>
      </c>
      <c r="O9" s="33">
        <v>23</v>
      </c>
      <c r="P9" s="37">
        <v>22.166666666666668</v>
      </c>
      <c r="Q9" s="77" t="s">
        <v>7</v>
      </c>
      <c r="R9" s="61" t="s">
        <v>180</v>
      </c>
    </row>
    <row r="10" spans="1:18" ht="45.75" customHeight="1">
      <c r="A10" s="30" t="s">
        <v>24</v>
      </c>
      <c r="B10" s="71" t="s">
        <v>60</v>
      </c>
      <c r="C10" s="83" t="s">
        <v>36</v>
      </c>
      <c r="D10" s="31">
        <v>6</v>
      </c>
      <c r="E10" s="32">
        <v>7</v>
      </c>
      <c r="F10" s="32">
        <v>7.5</v>
      </c>
      <c r="G10" s="33">
        <v>20.5</v>
      </c>
      <c r="H10" s="34">
        <v>7</v>
      </c>
      <c r="I10" s="36">
        <v>8</v>
      </c>
      <c r="J10" s="36">
        <v>8</v>
      </c>
      <c r="K10" s="33">
        <v>23</v>
      </c>
      <c r="L10" s="31">
        <v>7</v>
      </c>
      <c r="M10" s="36">
        <v>8</v>
      </c>
      <c r="N10" s="36">
        <v>8</v>
      </c>
      <c r="O10" s="33">
        <v>23</v>
      </c>
      <c r="P10" s="37">
        <v>22.166666666666668</v>
      </c>
      <c r="Q10" s="77" t="s">
        <v>7</v>
      </c>
      <c r="R10" s="61" t="s">
        <v>181</v>
      </c>
    </row>
    <row r="11" spans="1:18" ht="45.75" customHeight="1">
      <c r="A11" s="30" t="s">
        <v>24</v>
      </c>
      <c r="B11" s="71" t="s">
        <v>71</v>
      </c>
      <c r="C11" s="83" t="s">
        <v>52</v>
      </c>
      <c r="D11" s="31">
        <v>7</v>
      </c>
      <c r="E11" s="32">
        <v>8</v>
      </c>
      <c r="F11" s="32">
        <v>7</v>
      </c>
      <c r="G11" s="33">
        <v>22</v>
      </c>
      <c r="H11" s="34">
        <v>8</v>
      </c>
      <c r="I11" s="36">
        <v>7</v>
      </c>
      <c r="J11" s="36">
        <v>7.5</v>
      </c>
      <c r="K11" s="33">
        <v>22.5</v>
      </c>
      <c r="L11" s="31">
        <v>8</v>
      </c>
      <c r="M11" s="36">
        <v>8</v>
      </c>
      <c r="N11" s="36">
        <v>7</v>
      </c>
      <c r="O11" s="33">
        <v>23</v>
      </c>
      <c r="P11" s="37">
        <v>22.5</v>
      </c>
      <c r="Q11" s="77" t="s">
        <v>7</v>
      </c>
      <c r="R11" s="61" t="s">
        <v>191</v>
      </c>
    </row>
    <row r="12" spans="1:18" ht="45.75" customHeight="1">
      <c r="A12" s="30" t="s">
        <v>24</v>
      </c>
      <c r="B12" s="71" t="s">
        <v>61</v>
      </c>
      <c r="C12" s="83" t="s">
        <v>34</v>
      </c>
      <c r="D12" s="31">
        <v>7</v>
      </c>
      <c r="E12" s="32">
        <v>8</v>
      </c>
      <c r="F12" s="32">
        <v>8.5</v>
      </c>
      <c r="G12" s="33">
        <v>23.5</v>
      </c>
      <c r="H12" s="34">
        <v>7</v>
      </c>
      <c r="I12" s="32">
        <v>8</v>
      </c>
      <c r="J12" s="32">
        <v>8.5</v>
      </c>
      <c r="K12" s="33">
        <v>23.5</v>
      </c>
      <c r="L12" s="31">
        <v>7</v>
      </c>
      <c r="M12" s="36">
        <v>7</v>
      </c>
      <c r="N12" s="36">
        <v>8.5</v>
      </c>
      <c r="O12" s="33">
        <v>22.5</v>
      </c>
      <c r="P12" s="37">
        <v>23.166666666666668</v>
      </c>
      <c r="Q12" s="77" t="s">
        <v>7</v>
      </c>
      <c r="R12" s="61" t="s">
        <v>182</v>
      </c>
    </row>
    <row r="13" spans="1:18" ht="45.75" customHeight="1">
      <c r="A13" s="30" t="s">
        <v>24</v>
      </c>
      <c r="B13" s="71" t="s">
        <v>63</v>
      </c>
      <c r="C13" s="83" t="s">
        <v>49</v>
      </c>
      <c r="D13" s="31">
        <v>8</v>
      </c>
      <c r="E13" s="32">
        <v>9</v>
      </c>
      <c r="F13" s="32">
        <v>7.5</v>
      </c>
      <c r="G13" s="33">
        <v>24.5</v>
      </c>
      <c r="H13" s="34">
        <v>8</v>
      </c>
      <c r="I13" s="36">
        <v>8</v>
      </c>
      <c r="J13" s="36">
        <v>6.5</v>
      </c>
      <c r="K13" s="33">
        <v>22.5</v>
      </c>
      <c r="L13" s="31">
        <v>7</v>
      </c>
      <c r="M13" s="36">
        <v>8</v>
      </c>
      <c r="N13" s="36">
        <v>8</v>
      </c>
      <c r="O13" s="33">
        <v>23</v>
      </c>
      <c r="P13" s="37">
        <v>23.333333333333332</v>
      </c>
      <c r="Q13" s="77" t="s">
        <v>7</v>
      </c>
      <c r="R13" s="61" t="s">
        <v>183</v>
      </c>
    </row>
    <row r="14" spans="1:18" ht="45.75" customHeight="1">
      <c r="A14" s="30" t="s">
        <v>24</v>
      </c>
      <c r="B14" s="71" t="s">
        <v>70</v>
      </c>
      <c r="C14" s="83" t="s">
        <v>47</v>
      </c>
      <c r="D14" s="31">
        <v>7</v>
      </c>
      <c r="E14" s="32">
        <v>8</v>
      </c>
      <c r="F14" s="32">
        <v>8.5</v>
      </c>
      <c r="G14" s="33">
        <v>23.5</v>
      </c>
      <c r="H14" s="34">
        <v>7</v>
      </c>
      <c r="I14" s="36">
        <v>7</v>
      </c>
      <c r="J14" s="36">
        <v>8.5</v>
      </c>
      <c r="K14" s="33">
        <v>22.5</v>
      </c>
      <c r="L14" s="31">
        <v>8</v>
      </c>
      <c r="M14" s="36">
        <v>8</v>
      </c>
      <c r="N14" s="36">
        <v>8.5</v>
      </c>
      <c r="O14" s="33">
        <v>24.5</v>
      </c>
      <c r="P14" s="37">
        <v>23.5</v>
      </c>
      <c r="Q14" s="77" t="s">
        <v>7</v>
      </c>
      <c r="R14" s="61" t="s">
        <v>190</v>
      </c>
    </row>
    <row r="15" spans="1:18" ht="45.75" customHeight="1">
      <c r="A15" s="30" t="s">
        <v>24</v>
      </c>
      <c r="B15" s="71" t="s">
        <v>62</v>
      </c>
      <c r="C15" s="83" t="s">
        <v>40</v>
      </c>
      <c r="D15" s="31">
        <v>8</v>
      </c>
      <c r="E15" s="32">
        <v>8</v>
      </c>
      <c r="F15" s="32">
        <v>8</v>
      </c>
      <c r="G15" s="33">
        <v>24</v>
      </c>
      <c r="H15" s="34">
        <v>7</v>
      </c>
      <c r="I15" s="36">
        <v>8</v>
      </c>
      <c r="J15" s="36">
        <v>8</v>
      </c>
      <c r="K15" s="33">
        <v>23</v>
      </c>
      <c r="L15" s="31">
        <v>8</v>
      </c>
      <c r="M15" s="36">
        <v>8</v>
      </c>
      <c r="N15" s="36">
        <v>8</v>
      </c>
      <c r="O15" s="33">
        <v>24</v>
      </c>
      <c r="P15" s="37">
        <v>23.666666666666668</v>
      </c>
      <c r="Q15" s="77" t="s">
        <v>7</v>
      </c>
      <c r="R15" s="61" t="s">
        <v>187</v>
      </c>
    </row>
    <row r="16" spans="1:18" ht="45.75" customHeight="1">
      <c r="A16" s="30" t="s">
        <v>24</v>
      </c>
      <c r="B16" s="71" t="s">
        <v>66</v>
      </c>
      <c r="C16" s="83" t="s">
        <v>35</v>
      </c>
      <c r="D16" s="31">
        <v>7</v>
      </c>
      <c r="E16" s="32">
        <v>8</v>
      </c>
      <c r="F16" s="32">
        <v>8.5</v>
      </c>
      <c r="G16" s="33">
        <v>23.5</v>
      </c>
      <c r="H16" s="34">
        <v>7</v>
      </c>
      <c r="I16" s="36">
        <v>9</v>
      </c>
      <c r="J16" s="36">
        <v>8.5</v>
      </c>
      <c r="K16" s="33">
        <v>24.5</v>
      </c>
      <c r="L16" s="31">
        <v>7</v>
      </c>
      <c r="M16" s="36">
        <v>8</v>
      </c>
      <c r="N16" s="36">
        <v>8.5</v>
      </c>
      <c r="O16" s="33">
        <v>23.5</v>
      </c>
      <c r="P16" s="37">
        <v>23.833333333333332</v>
      </c>
      <c r="Q16" s="77" t="s">
        <v>7</v>
      </c>
      <c r="R16" s="61" t="s">
        <v>185</v>
      </c>
    </row>
    <row r="17" spans="1:18" ht="45.75" customHeight="1">
      <c r="A17" s="30" t="s">
        <v>24</v>
      </c>
      <c r="B17" s="71" t="s">
        <v>64</v>
      </c>
      <c r="C17" s="83" t="s">
        <v>65</v>
      </c>
      <c r="D17" s="31">
        <v>8</v>
      </c>
      <c r="E17" s="32">
        <v>8</v>
      </c>
      <c r="F17" s="32">
        <v>8</v>
      </c>
      <c r="G17" s="33">
        <v>24</v>
      </c>
      <c r="H17" s="34">
        <v>8</v>
      </c>
      <c r="I17" s="36">
        <v>8</v>
      </c>
      <c r="J17" s="36">
        <v>8.5</v>
      </c>
      <c r="K17" s="33">
        <v>24.5</v>
      </c>
      <c r="L17" s="31">
        <v>8</v>
      </c>
      <c r="M17" s="36">
        <v>8</v>
      </c>
      <c r="N17" s="36">
        <v>8.5</v>
      </c>
      <c r="O17" s="33">
        <v>24.5</v>
      </c>
      <c r="P17" s="37">
        <v>24.333333333333332</v>
      </c>
      <c r="Q17" s="77" t="s">
        <v>7</v>
      </c>
      <c r="R17" s="61" t="s">
        <v>184</v>
      </c>
    </row>
    <row r="18" spans="1:18" ht="45.75" customHeight="1">
      <c r="A18" s="30" t="s">
        <v>24</v>
      </c>
      <c r="B18" s="71" t="s">
        <v>67</v>
      </c>
      <c r="C18" s="83" t="s">
        <v>39</v>
      </c>
      <c r="D18" s="31">
        <v>7</v>
      </c>
      <c r="E18" s="32">
        <v>9</v>
      </c>
      <c r="F18" s="32">
        <v>8</v>
      </c>
      <c r="G18" s="33">
        <v>24</v>
      </c>
      <c r="H18" s="34">
        <v>7</v>
      </c>
      <c r="I18" s="36">
        <v>9</v>
      </c>
      <c r="J18" s="36">
        <v>8.5</v>
      </c>
      <c r="K18" s="33">
        <v>24.5</v>
      </c>
      <c r="L18" s="31">
        <v>7</v>
      </c>
      <c r="M18" s="36">
        <v>9</v>
      </c>
      <c r="N18" s="36">
        <v>8.5</v>
      </c>
      <c r="O18" s="33">
        <v>24.5</v>
      </c>
      <c r="P18" s="37">
        <v>24.333333333333332</v>
      </c>
      <c r="Q18" s="77" t="s">
        <v>7</v>
      </c>
      <c r="R18" s="61" t="s">
        <v>186</v>
      </c>
    </row>
    <row r="19" spans="1:18" ht="45.75" customHeight="1">
      <c r="A19" s="30" t="s">
        <v>24</v>
      </c>
      <c r="B19" s="71" t="s">
        <v>68</v>
      </c>
      <c r="C19" s="83" t="s">
        <v>46</v>
      </c>
      <c r="D19" s="31">
        <v>8</v>
      </c>
      <c r="E19" s="32">
        <v>8</v>
      </c>
      <c r="F19" s="32">
        <v>8</v>
      </c>
      <c r="G19" s="33">
        <v>24</v>
      </c>
      <c r="H19" s="34">
        <v>7</v>
      </c>
      <c r="I19" s="36">
        <v>9</v>
      </c>
      <c r="J19" s="36">
        <v>8</v>
      </c>
      <c r="K19" s="33">
        <v>24</v>
      </c>
      <c r="L19" s="31">
        <v>8</v>
      </c>
      <c r="M19" s="36">
        <v>9</v>
      </c>
      <c r="N19" s="36">
        <v>8</v>
      </c>
      <c r="O19" s="33">
        <v>25</v>
      </c>
      <c r="P19" s="37">
        <v>24.333333333333332</v>
      </c>
      <c r="Q19" s="77" t="s">
        <v>7</v>
      </c>
      <c r="R19" s="61" t="s">
        <v>188</v>
      </c>
    </row>
    <row r="20" spans="1:18" s="99" customFormat="1" ht="45.75" customHeight="1">
      <c r="A20" s="88" t="s">
        <v>24</v>
      </c>
      <c r="B20" s="89" t="s">
        <v>69</v>
      </c>
      <c r="C20" s="90" t="s">
        <v>31</v>
      </c>
      <c r="D20" s="91">
        <v>8</v>
      </c>
      <c r="E20" s="92">
        <v>9</v>
      </c>
      <c r="F20" s="92">
        <v>8</v>
      </c>
      <c r="G20" s="93">
        <v>25</v>
      </c>
      <c r="H20" s="94">
        <v>8</v>
      </c>
      <c r="I20" s="95">
        <v>9</v>
      </c>
      <c r="J20" s="95">
        <v>7</v>
      </c>
      <c r="K20" s="93">
        <v>24</v>
      </c>
      <c r="L20" s="91">
        <v>8</v>
      </c>
      <c r="M20" s="95">
        <v>9</v>
      </c>
      <c r="N20" s="95">
        <v>7.5</v>
      </c>
      <c r="O20" s="93">
        <v>24.5</v>
      </c>
      <c r="P20" s="96">
        <v>24.5</v>
      </c>
      <c r="Q20" s="97" t="s">
        <v>12</v>
      </c>
      <c r="R20" s="98" t="s">
        <v>189</v>
      </c>
    </row>
    <row r="21" spans="1:18" ht="7.5" customHeight="1">
      <c r="A21" s="40"/>
      <c r="B21" s="62"/>
      <c r="C21" s="84"/>
      <c r="D21" s="40"/>
      <c r="E21" s="40"/>
      <c r="F21" s="40"/>
      <c r="G21" s="41"/>
      <c r="H21" s="40"/>
      <c r="I21" s="42"/>
      <c r="J21" s="42"/>
      <c r="K21" s="41"/>
      <c r="L21" s="40"/>
      <c r="M21" s="42"/>
      <c r="N21" s="42"/>
      <c r="O21" s="41"/>
      <c r="P21" s="41"/>
      <c r="Q21" s="40"/>
      <c r="R21" s="62"/>
    </row>
    <row r="22" spans="1:16" ht="30.75" customHeight="1">
      <c r="A22" s="2"/>
      <c r="B22" s="68" t="s">
        <v>27</v>
      </c>
      <c r="C22" s="82" t="s">
        <v>21</v>
      </c>
      <c r="D22" s="1">
        <v>14</v>
      </c>
      <c r="E22" s="1"/>
      <c r="F22" s="1"/>
      <c r="G22" s="39"/>
      <c r="I22" s="29"/>
      <c r="J22" s="29"/>
      <c r="K22" s="39"/>
      <c r="M22" s="29"/>
      <c r="N22" s="29"/>
      <c r="O22" s="39"/>
      <c r="P22" s="39"/>
    </row>
    <row r="23" spans="1:18" ht="7.5" customHeight="1">
      <c r="A23" s="44"/>
      <c r="B23" s="63"/>
      <c r="C23" s="85"/>
      <c r="D23" s="44"/>
      <c r="E23" s="44"/>
      <c r="F23" s="44"/>
      <c r="G23" s="45"/>
      <c r="H23" s="44"/>
      <c r="I23" s="46"/>
      <c r="J23" s="46"/>
      <c r="K23" s="45"/>
      <c r="L23" s="44"/>
      <c r="M23" s="46"/>
      <c r="N23" s="46"/>
      <c r="O23" s="45"/>
      <c r="P23" s="45"/>
      <c r="Q23" s="44"/>
      <c r="R23" s="63"/>
    </row>
    <row r="24" spans="1:18" ht="45.75" customHeight="1">
      <c r="A24" s="30" t="s">
        <v>22</v>
      </c>
      <c r="B24" s="71" t="s">
        <v>80</v>
      </c>
      <c r="C24" s="83" t="s">
        <v>36</v>
      </c>
      <c r="D24" s="31">
        <v>7</v>
      </c>
      <c r="E24" s="32">
        <v>8</v>
      </c>
      <c r="F24" s="32">
        <v>4</v>
      </c>
      <c r="G24" s="33">
        <v>19</v>
      </c>
      <c r="H24" s="34">
        <v>7</v>
      </c>
      <c r="I24" s="36">
        <v>8</v>
      </c>
      <c r="J24" s="36">
        <v>4</v>
      </c>
      <c r="K24" s="33">
        <v>19</v>
      </c>
      <c r="L24" s="31">
        <v>7</v>
      </c>
      <c r="M24" s="36">
        <v>8</v>
      </c>
      <c r="N24" s="36">
        <v>4</v>
      </c>
      <c r="O24" s="33">
        <v>19</v>
      </c>
      <c r="P24" s="37">
        <v>19</v>
      </c>
      <c r="Q24" s="77" t="s">
        <v>4</v>
      </c>
      <c r="R24" s="61" t="s">
        <v>199</v>
      </c>
    </row>
    <row r="25" spans="1:18" ht="45.75" customHeight="1">
      <c r="A25" s="30" t="s">
        <v>22</v>
      </c>
      <c r="B25" s="71" t="s">
        <v>83</v>
      </c>
      <c r="C25" s="83" t="s">
        <v>65</v>
      </c>
      <c r="D25" s="31">
        <v>6</v>
      </c>
      <c r="E25" s="32">
        <v>8</v>
      </c>
      <c r="F25" s="32">
        <v>7.5</v>
      </c>
      <c r="G25" s="33">
        <v>21.5</v>
      </c>
      <c r="H25" s="34">
        <v>6</v>
      </c>
      <c r="I25" s="36">
        <v>8</v>
      </c>
      <c r="J25" s="36">
        <v>7.5</v>
      </c>
      <c r="K25" s="33">
        <v>21.5</v>
      </c>
      <c r="L25" s="31">
        <v>6</v>
      </c>
      <c r="M25" s="36">
        <v>8</v>
      </c>
      <c r="N25" s="36">
        <v>7.5</v>
      </c>
      <c r="O25" s="33">
        <v>21.5</v>
      </c>
      <c r="P25" s="37">
        <v>21.5</v>
      </c>
      <c r="Q25" s="77" t="s">
        <v>4</v>
      </c>
      <c r="R25" s="61" t="s">
        <v>202</v>
      </c>
    </row>
    <row r="26" spans="1:18" ht="45.75" customHeight="1">
      <c r="A26" s="30" t="s">
        <v>22</v>
      </c>
      <c r="B26" s="71" t="s">
        <v>84</v>
      </c>
      <c r="C26" s="83" t="s">
        <v>46</v>
      </c>
      <c r="D26" s="31">
        <v>7</v>
      </c>
      <c r="E26" s="32">
        <v>8</v>
      </c>
      <c r="F26" s="32">
        <v>7</v>
      </c>
      <c r="G26" s="33">
        <v>22</v>
      </c>
      <c r="H26" s="34">
        <v>7</v>
      </c>
      <c r="I26" s="36">
        <v>8</v>
      </c>
      <c r="J26" s="36">
        <v>7.5</v>
      </c>
      <c r="K26" s="33">
        <v>22.5</v>
      </c>
      <c r="L26" s="31">
        <v>7</v>
      </c>
      <c r="M26" s="36">
        <v>8</v>
      </c>
      <c r="N26" s="36">
        <v>7.5</v>
      </c>
      <c r="O26" s="33">
        <v>22.5</v>
      </c>
      <c r="P26" s="37">
        <v>22.333333333333332</v>
      </c>
      <c r="Q26" s="77" t="s">
        <v>7</v>
      </c>
      <c r="R26" s="61" t="s">
        <v>279</v>
      </c>
    </row>
    <row r="27" spans="1:18" ht="45.75" customHeight="1">
      <c r="A27" s="30" t="s">
        <v>22</v>
      </c>
      <c r="B27" s="71" t="s">
        <v>82</v>
      </c>
      <c r="C27" s="83" t="s">
        <v>39</v>
      </c>
      <c r="D27" s="31">
        <v>7</v>
      </c>
      <c r="E27" s="32">
        <v>8</v>
      </c>
      <c r="F27" s="32">
        <v>7</v>
      </c>
      <c r="G27" s="33">
        <v>22</v>
      </c>
      <c r="H27" s="34">
        <v>7</v>
      </c>
      <c r="I27" s="36">
        <v>8</v>
      </c>
      <c r="J27" s="36">
        <v>7.5</v>
      </c>
      <c r="K27" s="33">
        <v>22.5</v>
      </c>
      <c r="L27" s="31">
        <v>8</v>
      </c>
      <c r="M27" s="36">
        <v>8</v>
      </c>
      <c r="N27" s="36">
        <v>7</v>
      </c>
      <c r="O27" s="33">
        <v>23</v>
      </c>
      <c r="P27" s="37">
        <v>22.5</v>
      </c>
      <c r="Q27" s="77" t="s">
        <v>7</v>
      </c>
      <c r="R27" s="61" t="s">
        <v>201</v>
      </c>
    </row>
    <row r="28" spans="1:18" ht="45.75" customHeight="1">
      <c r="A28" s="30" t="s">
        <v>22</v>
      </c>
      <c r="B28" s="72" t="s">
        <v>76</v>
      </c>
      <c r="C28" s="83" t="s">
        <v>41</v>
      </c>
      <c r="D28" s="31">
        <v>6</v>
      </c>
      <c r="E28" s="32">
        <v>9</v>
      </c>
      <c r="F28" s="32">
        <v>8</v>
      </c>
      <c r="G28" s="33">
        <v>23</v>
      </c>
      <c r="H28" s="34">
        <v>6</v>
      </c>
      <c r="I28" s="36">
        <v>8</v>
      </c>
      <c r="J28" s="36">
        <v>7.5</v>
      </c>
      <c r="K28" s="33">
        <v>21.5</v>
      </c>
      <c r="L28" s="31">
        <v>7</v>
      </c>
      <c r="M28" s="36">
        <v>9</v>
      </c>
      <c r="N28" s="36">
        <v>8</v>
      </c>
      <c r="O28" s="33">
        <v>24</v>
      </c>
      <c r="P28" s="37">
        <v>22.833333333333332</v>
      </c>
      <c r="Q28" s="77" t="s">
        <v>7</v>
      </c>
      <c r="R28" s="61" t="s">
        <v>195</v>
      </c>
    </row>
    <row r="29" spans="1:18" ht="45.75" customHeight="1">
      <c r="A29" s="30" t="s">
        <v>22</v>
      </c>
      <c r="B29" s="71" t="s">
        <v>72</v>
      </c>
      <c r="C29" s="83" t="s">
        <v>31</v>
      </c>
      <c r="D29" s="31">
        <v>7</v>
      </c>
      <c r="E29" s="32">
        <v>8</v>
      </c>
      <c r="F29" s="32">
        <v>7.5</v>
      </c>
      <c r="G29" s="33">
        <v>22.5</v>
      </c>
      <c r="H29" s="34">
        <v>7</v>
      </c>
      <c r="I29" s="36">
        <v>8</v>
      </c>
      <c r="J29" s="36">
        <v>8</v>
      </c>
      <c r="K29" s="33">
        <v>23</v>
      </c>
      <c r="L29" s="31">
        <v>7</v>
      </c>
      <c r="M29" s="36">
        <v>9</v>
      </c>
      <c r="N29" s="36">
        <v>8</v>
      </c>
      <c r="O29" s="33">
        <v>24</v>
      </c>
      <c r="P29" s="37">
        <v>23.166666666666668</v>
      </c>
      <c r="Q29" s="77" t="s">
        <v>7</v>
      </c>
      <c r="R29" s="61" t="s">
        <v>192</v>
      </c>
    </row>
    <row r="30" spans="1:18" ht="45.75" customHeight="1">
      <c r="A30" s="30" t="s">
        <v>22</v>
      </c>
      <c r="B30" s="71" t="s">
        <v>85</v>
      </c>
      <c r="C30" s="83" t="s">
        <v>49</v>
      </c>
      <c r="D30" s="31">
        <v>8</v>
      </c>
      <c r="E30" s="32">
        <v>8</v>
      </c>
      <c r="F30" s="32">
        <v>7.5</v>
      </c>
      <c r="G30" s="33">
        <v>23.5</v>
      </c>
      <c r="H30" s="34">
        <v>8</v>
      </c>
      <c r="I30" s="36">
        <v>8</v>
      </c>
      <c r="J30" s="36">
        <v>7.5</v>
      </c>
      <c r="K30" s="33">
        <v>23.5</v>
      </c>
      <c r="L30" s="31">
        <v>7</v>
      </c>
      <c r="M30" s="36">
        <v>8</v>
      </c>
      <c r="N30" s="36">
        <v>7.5</v>
      </c>
      <c r="O30" s="33">
        <v>22.5</v>
      </c>
      <c r="P30" s="37">
        <v>23.166666666666668</v>
      </c>
      <c r="Q30" s="77" t="s">
        <v>7</v>
      </c>
      <c r="R30" s="61" t="s">
        <v>203</v>
      </c>
    </row>
    <row r="31" spans="1:18" ht="45.75" customHeight="1">
      <c r="A31" s="30" t="s">
        <v>22</v>
      </c>
      <c r="B31" s="72" t="s">
        <v>75</v>
      </c>
      <c r="C31" s="83" t="s">
        <v>51</v>
      </c>
      <c r="D31" s="31">
        <v>7</v>
      </c>
      <c r="E31" s="32">
        <v>9</v>
      </c>
      <c r="F31" s="32">
        <v>8</v>
      </c>
      <c r="G31" s="33">
        <v>24</v>
      </c>
      <c r="H31" s="34">
        <v>6</v>
      </c>
      <c r="I31" s="36">
        <v>8</v>
      </c>
      <c r="J31" s="36">
        <v>8</v>
      </c>
      <c r="K31" s="33">
        <v>22</v>
      </c>
      <c r="L31" s="31">
        <v>7</v>
      </c>
      <c r="M31" s="36">
        <v>10</v>
      </c>
      <c r="N31" s="36">
        <v>8</v>
      </c>
      <c r="O31" s="33">
        <v>25</v>
      </c>
      <c r="P31" s="37">
        <v>23.666666666666668</v>
      </c>
      <c r="Q31" s="77" t="s">
        <v>7</v>
      </c>
      <c r="R31" s="61" t="s">
        <v>194</v>
      </c>
    </row>
    <row r="32" spans="1:18" ht="45.75" customHeight="1">
      <c r="A32" s="30" t="s">
        <v>22</v>
      </c>
      <c r="B32" s="71" t="s">
        <v>78</v>
      </c>
      <c r="C32" s="83" t="s">
        <v>40</v>
      </c>
      <c r="D32" s="31">
        <v>7</v>
      </c>
      <c r="E32" s="32">
        <v>8</v>
      </c>
      <c r="F32" s="32">
        <v>8</v>
      </c>
      <c r="G32" s="33">
        <v>23</v>
      </c>
      <c r="H32" s="34">
        <v>7</v>
      </c>
      <c r="I32" s="36">
        <v>8</v>
      </c>
      <c r="J32" s="36">
        <v>8</v>
      </c>
      <c r="K32" s="33">
        <v>23</v>
      </c>
      <c r="L32" s="31">
        <v>8</v>
      </c>
      <c r="M32" s="36">
        <v>9</v>
      </c>
      <c r="N32" s="36">
        <v>8</v>
      </c>
      <c r="O32" s="33">
        <v>25</v>
      </c>
      <c r="P32" s="37">
        <v>23.666666666666668</v>
      </c>
      <c r="Q32" s="77" t="s">
        <v>7</v>
      </c>
      <c r="R32" s="61" t="s">
        <v>197</v>
      </c>
    </row>
    <row r="33" spans="1:18" ht="45.75" customHeight="1">
      <c r="A33" s="30" t="s">
        <v>22</v>
      </c>
      <c r="B33" s="71" t="s">
        <v>74</v>
      </c>
      <c r="C33" s="83" t="s">
        <v>52</v>
      </c>
      <c r="D33" s="31">
        <v>7</v>
      </c>
      <c r="E33" s="32">
        <v>9</v>
      </c>
      <c r="F33" s="32">
        <v>8</v>
      </c>
      <c r="G33" s="33">
        <v>24</v>
      </c>
      <c r="H33" s="34">
        <v>8</v>
      </c>
      <c r="I33" s="36">
        <v>8</v>
      </c>
      <c r="J33" s="36">
        <v>7.5</v>
      </c>
      <c r="K33" s="33">
        <v>23.5</v>
      </c>
      <c r="L33" s="31">
        <v>7</v>
      </c>
      <c r="M33" s="36">
        <v>10</v>
      </c>
      <c r="N33" s="36">
        <v>7.5</v>
      </c>
      <c r="O33" s="33">
        <v>24.5</v>
      </c>
      <c r="P33" s="37">
        <v>24</v>
      </c>
      <c r="Q33" s="77" t="s">
        <v>7</v>
      </c>
      <c r="R33" s="61" t="s">
        <v>193</v>
      </c>
    </row>
    <row r="34" spans="1:18" ht="45.75" customHeight="1">
      <c r="A34" s="30" t="s">
        <v>22</v>
      </c>
      <c r="B34" s="71" t="s">
        <v>77</v>
      </c>
      <c r="C34" s="83" t="s">
        <v>48</v>
      </c>
      <c r="D34" s="31">
        <v>8</v>
      </c>
      <c r="E34" s="32">
        <v>8</v>
      </c>
      <c r="F34" s="32">
        <v>7.5</v>
      </c>
      <c r="G34" s="33">
        <v>23.5</v>
      </c>
      <c r="H34" s="34">
        <v>8</v>
      </c>
      <c r="I34" s="36">
        <v>9</v>
      </c>
      <c r="J34" s="36">
        <v>8</v>
      </c>
      <c r="K34" s="33">
        <v>25</v>
      </c>
      <c r="L34" s="31">
        <v>7</v>
      </c>
      <c r="M34" s="36">
        <v>9</v>
      </c>
      <c r="N34" s="36">
        <v>7.5</v>
      </c>
      <c r="O34" s="33">
        <v>23.5</v>
      </c>
      <c r="P34" s="37">
        <v>24</v>
      </c>
      <c r="Q34" s="77" t="s">
        <v>7</v>
      </c>
      <c r="R34" s="61" t="s">
        <v>196</v>
      </c>
    </row>
    <row r="35" spans="1:18" ht="45.75" customHeight="1">
      <c r="A35" s="30" t="s">
        <v>22</v>
      </c>
      <c r="B35" s="71" t="s">
        <v>79</v>
      </c>
      <c r="C35" s="83" t="s">
        <v>57</v>
      </c>
      <c r="D35" s="31">
        <v>8</v>
      </c>
      <c r="E35" s="32">
        <v>9</v>
      </c>
      <c r="F35" s="32">
        <v>8</v>
      </c>
      <c r="G35" s="33">
        <v>25</v>
      </c>
      <c r="H35" s="34">
        <v>8</v>
      </c>
      <c r="I35" s="36">
        <v>8</v>
      </c>
      <c r="J35" s="36">
        <v>8</v>
      </c>
      <c r="K35" s="33">
        <v>24</v>
      </c>
      <c r="L35" s="31">
        <v>8</v>
      </c>
      <c r="M35" s="36">
        <v>9</v>
      </c>
      <c r="N35" s="36">
        <v>8</v>
      </c>
      <c r="O35" s="33">
        <v>25</v>
      </c>
      <c r="P35" s="37">
        <v>24.666666666666668</v>
      </c>
      <c r="Q35" s="77" t="s">
        <v>7</v>
      </c>
      <c r="R35" s="61" t="s">
        <v>198</v>
      </c>
    </row>
    <row r="36" spans="1:18" ht="45.75" customHeight="1">
      <c r="A36" s="30" t="s">
        <v>22</v>
      </c>
      <c r="B36" s="71" t="s">
        <v>81</v>
      </c>
      <c r="C36" s="83" t="s">
        <v>34</v>
      </c>
      <c r="D36" s="31">
        <v>8</v>
      </c>
      <c r="E36" s="32">
        <v>8</v>
      </c>
      <c r="F36" s="32">
        <v>8.5</v>
      </c>
      <c r="G36" s="33">
        <v>24.5</v>
      </c>
      <c r="H36" s="34">
        <v>8</v>
      </c>
      <c r="I36" s="36">
        <v>8</v>
      </c>
      <c r="J36" s="36">
        <v>8.5</v>
      </c>
      <c r="K36" s="33">
        <v>24.5</v>
      </c>
      <c r="L36" s="31">
        <v>8</v>
      </c>
      <c r="M36" s="36">
        <v>10</v>
      </c>
      <c r="N36" s="36">
        <v>9</v>
      </c>
      <c r="O36" s="33">
        <v>27</v>
      </c>
      <c r="P36" s="37">
        <v>25.333333333333332</v>
      </c>
      <c r="Q36" s="77" t="s">
        <v>7</v>
      </c>
      <c r="R36" s="61" t="s">
        <v>200</v>
      </c>
    </row>
    <row r="37" spans="1:18" s="99" customFormat="1" ht="45.75" customHeight="1">
      <c r="A37" s="88" t="s">
        <v>22</v>
      </c>
      <c r="B37" s="89" t="s">
        <v>73</v>
      </c>
      <c r="C37" s="90" t="s">
        <v>38</v>
      </c>
      <c r="D37" s="91">
        <v>8</v>
      </c>
      <c r="E37" s="92">
        <v>9</v>
      </c>
      <c r="F37" s="92">
        <v>9</v>
      </c>
      <c r="G37" s="93">
        <v>26</v>
      </c>
      <c r="H37" s="94">
        <v>7</v>
      </c>
      <c r="I37" s="95">
        <v>9</v>
      </c>
      <c r="J37" s="95">
        <v>9.5</v>
      </c>
      <c r="K37" s="93">
        <v>25.5</v>
      </c>
      <c r="L37" s="91">
        <v>8</v>
      </c>
      <c r="M37" s="95">
        <v>10</v>
      </c>
      <c r="N37" s="95">
        <v>9</v>
      </c>
      <c r="O37" s="93">
        <v>27</v>
      </c>
      <c r="P37" s="96">
        <v>26.166666666666668</v>
      </c>
      <c r="Q37" s="97" t="s">
        <v>12</v>
      </c>
      <c r="R37" s="98" t="s">
        <v>278</v>
      </c>
    </row>
    <row r="38" spans="1:18" ht="8.25" customHeight="1">
      <c r="A38" s="40"/>
      <c r="B38" s="62"/>
      <c r="C38" s="84"/>
      <c r="D38" s="40"/>
      <c r="E38" s="40"/>
      <c r="F38" s="40"/>
      <c r="G38" s="41"/>
      <c r="H38" s="40"/>
      <c r="I38" s="42"/>
      <c r="J38" s="42"/>
      <c r="K38" s="41"/>
      <c r="L38" s="40"/>
      <c r="M38" s="42"/>
      <c r="N38" s="42"/>
      <c r="O38" s="41"/>
      <c r="P38" s="41"/>
      <c r="Q38" s="47"/>
      <c r="R38" s="62"/>
    </row>
    <row r="39" spans="1:17" ht="30.75" customHeight="1">
      <c r="A39" s="2"/>
      <c r="B39" s="68" t="s">
        <v>25</v>
      </c>
      <c r="C39" s="82" t="s">
        <v>21</v>
      </c>
      <c r="D39" s="1">
        <v>11</v>
      </c>
      <c r="E39" s="1"/>
      <c r="F39" s="1"/>
      <c r="G39" s="39"/>
      <c r="K39" s="39"/>
      <c r="O39" s="39"/>
      <c r="P39" s="39"/>
      <c r="Q39" s="27"/>
    </row>
    <row r="40" spans="1:18" s="49" customFormat="1" ht="6" customHeight="1">
      <c r="A40" s="44"/>
      <c r="B40" s="64"/>
      <c r="C40" s="86"/>
      <c r="D40" s="44"/>
      <c r="E40" s="44"/>
      <c r="F40" s="44"/>
      <c r="G40" s="45"/>
      <c r="H40" s="44"/>
      <c r="I40" s="44"/>
      <c r="J40" s="44"/>
      <c r="K40" s="45"/>
      <c r="L40" s="44"/>
      <c r="M40" s="44"/>
      <c r="N40" s="44"/>
      <c r="O40" s="45"/>
      <c r="P40" s="45"/>
      <c r="Q40" s="48"/>
      <c r="R40" s="64"/>
    </row>
    <row r="41" spans="1:18" ht="45.75" customHeight="1">
      <c r="A41" s="30" t="s">
        <v>23</v>
      </c>
      <c r="B41" s="71" t="s">
        <v>93</v>
      </c>
      <c r="C41" s="83" t="s">
        <v>46</v>
      </c>
      <c r="D41" s="50">
        <v>7</v>
      </c>
      <c r="E41" s="51">
        <v>8</v>
      </c>
      <c r="F41" s="51">
        <v>6</v>
      </c>
      <c r="G41" s="52">
        <v>21</v>
      </c>
      <c r="H41" s="53">
        <v>7</v>
      </c>
      <c r="I41" s="54">
        <v>8</v>
      </c>
      <c r="J41" s="54">
        <v>6</v>
      </c>
      <c r="K41" s="55">
        <v>21</v>
      </c>
      <c r="L41" s="50">
        <v>7</v>
      </c>
      <c r="M41" s="54">
        <v>8</v>
      </c>
      <c r="N41" s="54">
        <v>6</v>
      </c>
      <c r="O41" s="52">
        <v>21</v>
      </c>
      <c r="P41" s="37">
        <v>21</v>
      </c>
      <c r="Q41" s="77" t="s">
        <v>4</v>
      </c>
      <c r="R41" s="65" t="s">
        <v>211</v>
      </c>
    </row>
    <row r="42" spans="1:18" ht="45.75" customHeight="1">
      <c r="A42" s="30" t="s">
        <v>23</v>
      </c>
      <c r="B42" s="71" t="s">
        <v>91</v>
      </c>
      <c r="C42" s="83" t="s">
        <v>39</v>
      </c>
      <c r="D42" s="50">
        <v>8</v>
      </c>
      <c r="E42" s="51">
        <v>8</v>
      </c>
      <c r="F42" s="51">
        <v>7</v>
      </c>
      <c r="G42" s="52">
        <v>23</v>
      </c>
      <c r="H42" s="53">
        <v>7</v>
      </c>
      <c r="I42" s="54">
        <v>8</v>
      </c>
      <c r="J42" s="54">
        <v>7</v>
      </c>
      <c r="K42" s="55">
        <v>22</v>
      </c>
      <c r="L42" s="50">
        <v>7</v>
      </c>
      <c r="M42" s="54">
        <v>8</v>
      </c>
      <c r="N42" s="54">
        <v>7</v>
      </c>
      <c r="O42" s="52">
        <v>22</v>
      </c>
      <c r="P42" s="37">
        <v>22.333333333333332</v>
      </c>
      <c r="Q42" s="77" t="s">
        <v>7</v>
      </c>
      <c r="R42" s="66" t="s">
        <v>209</v>
      </c>
    </row>
    <row r="43" spans="1:18" ht="45.75" customHeight="1">
      <c r="A43" s="30" t="s">
        <v>23</v>
      </c>
      <c r="B43" s="71" t="s">
        <v>96</v>
      </c>
      <c r="C43" s="83" t="s">
        <v>31</v>
      </c>
      <c r="D43" s="50">
        <v>6</v>
      </c>
      <c r="E43" s="51">
        <v>8</v>
      </c>
      <c r="F43" s="51">
        <v>7.5</v>
      </c>
      <c r="G43" s="52">
        <v>21.5</v>
      </c>
      <c r="H43" s="53">
        <v>7</v>
      </c>
      <c r="I43" s="54">
        <v>8</v>
      </c>
      <c r="J43" s="54">
        <v>8</v>
      </c>
      <c r="K43" s="55">
        <v>23</v>
      </c>
      <c r="L43" s="50">
        <v>7</v>
      </c>
      <c r="M43" s="54">
        <v>8</v>
      </c>
      <c r="N43" s="54">
        <v>8</v>
      </c>
      <c r="O43" s="52">
        <v>23</v>
      </c>
      <c r="P43" s="37">
        <v>22.5</v>
      </c>
      <c r="Q43" s="77" t="s">
        <v>7</v>
      </c>
      <c r="R43" s="66" t="s">
        <v>214</v>
      </c>
    </row>
    <row r="44" spans="1:18" ht="45.75" customHeight="1">
      <c r="A44" s="30" t="s">
        <v>23</v>
      </c>
      <c r="B44" s="71" t="s">
        <v>94</v>
      </c>
      <c r="C44" s="83" t="s">
        <v>52</v>
      </c>
      <c r="D44" s="50">
        <v>7</v>
      </c>
      <c r="E44" s="51">
        <v>8</v>
      </c>
      <c r="F44" s="51">
        <v>7.5</v>
      </c>
      <c r="G44" s="52">
        <v>22.5</v>
      </c>
      <c r="H44" s="53">
        <v>7</v>
      </c>
      <c r="I44" s="54">
        <v>8</v>
      </c>
      <c r="J44" s="54">
        <v>7.5</v>
      </c>
      <c r="K44" s="55">
        <v>22.5</v>
      </c>
      <c r="L44" s="50">
        <v>8</v>
      </c>
      <c r="M44" s="54">
        <v>8</v>
      </c>
      <c r="N44" s="54">
        <v>7.5</v>
      </c>
      <c r="O44" s="52">
        <v>23.5</v>
      </c>
      <c r="P44" s="37">
        <v>22.833333333333332</v>
      </c>
      <c r="Q44" s="77" t="s">
        <v>7</v>
      </c>
      <c r="R44" s="66" t="s">
        <v>212</v>
      </c>
    </row>
    <row r="45" spans="1:18" ht="45.75" customHeight="1">
      <c r="A45" s="30" t="s">
        <v>23</v>
      </c>
      <c r="B45" s="71" t="s">
        <v>87</v>
      </c>
      <c r="C45" s="83" t="s">
        <v>34</v>
      </c>
      <c r="D45" s="50">
        <v>7</v>
      </c>
      <c r="E45" s="51">
        <v>8</v>
      </c>
      <c r="F45" s="51">
        <v>8</v>
      </c>
      <c r="G45" s="52">
        <v>23</v>
      </c>
      <c r="H45" s="53">
        <v>7</v>
      </c>
      <c r="I45" s="54">
        <v>8</v>
      </c>
      <c r="J45" s="54">
        <v>8</v>
      </c>
      <c r="K45" s="55">
        <v>23</v>
      </c>
      <c r="L45" s="50">
        <v>7</v>
      </c>
      <c r="M45" s="54">
        <v>9</v>
      </c>
      <c r="N45" s="54">
        <v>7.5</v>
      </c>
      <c r="O45" s="52">
        <v>23.5</v>
      </c>
      <c r="P45" s="37">
        <v>23.166666666666668</v>
      </c>
      <c r="Q45" s="77" t="s">
        <v>7</v>
      </c>
      <c r="R45" s="66" t="s">
        <v>205</v>
      </c>
    </row>
    <row r="46" spans="1:18" ht="45.75" customHeight="1">
      <c r="A46" s="30" t="s">
        <v>23</v>
      </c>
      <c r="B46" s="71" t="s">
        <v>90</v>
      </c>
      <c r="C46" s="83" t="s">
        <v>49</v>
      </c>
      <c r="D46" s="50">
        <v>8</v>
      </c>
      <c r="E46" s="51">
        <v>8</v>
      </c>
      <c r="F46" s="51">
        <v>7.5</v>
      </c>
      <c r="G46" s="52">
        <v>23.5</v>
      </c>
      <c r="H46" s="53">
        <v>8</v>
      </c>
      <c r="I46" s="54">
        <v>8</v>
      </c>
      <c r="J46" s="54">
        <v>8</v>
      </c>
      <c r="K46" s="55">
        <v>24</v>
      </c>
      <c r="L46" s="50">
        <v>7</v>
      </c>
      <c r="M46" s="54">
        <v>8</v>
      </c>
      <c r="N46" s="54">
        <v>7.5</v>
      </c>
      <c r="O46" s="52">
        <v>22.5</v>
      </c>
      <c r="P46" s="37">
        <v>23.333333333333332</v>
      </c>
      <c r="Q46" s="77" t="s">
        <v>7</v>
      </c>
      <c r="R46" s="66" t="s">
        <v>208</v>
      </c>
    </row>
    <row r="47" spans="1:18" ht="45.75" customHeight="1">
      <c r="A47" s="30" t="s">
        <v>23</v>
      </c>
      <c r="B47" s="71" t="s">
        <v>95</v>
      </c>
      <c r="C47" s="83" t="s">
        <v>54</v>
      </c>
      <c r="D47" s="50">
        <v>8</v>
      </c>
      <c r="E47" s="51">
        <v>8</v>
      </c>
      <c r="F47" s="51">
        <v>7</v>
      </c>
      <c r="G47" s="52">
        <v>23</v>
      </c>
      <c r="H47" s="53">
        <v>8</v>
      </c>
      <c r="I47" s="54">
        <v>8</v>
      </c>
      <c r="J47" s="54">
        <v>7.5</v>
      </c>
      <c r="K47" s="55">
        <v>23.5</v>
      </c>
      <c r="L47" s="50">
        <v>7</v>
      </c>
      <c r="M47" s="54">
        <v>9</v>
      </c>
      <c r="N47" s="54">
        <v>7.5</v>
      </c>
      <c r="O47" s="52">
        <v>23.5</v>
      </c>
      <c r="P47" s="37">
        <v>23.333333333333332</v>
      </c>
      <c r="Q47" s="77" t="s">
        <v>7</v>
      </c>
      <c r="R47" s="66" t="s">
        <v>213</v>
      </c>
    </row>
    <row r="48" spans="1:18" ht="45.75" customHeight="1">
      <c r="A48" s="30" t="s">
        <v>23</v>
      </c>
      <c r="B48" s="71" t="s">
        <v>88</v>
      </c>
      <c r="C48" s="83" t="s">
        <v>38</v>
      </c>
      <c r="D48" s="50">
        <v>7</v>
      </c>
      <c r="E48" s="51">
        <v>8</v>
      </c>
      <c r="F48" s="51">
        <v>7.5</v>
      </c>
      <c r="G48" s="52">
        <v>22.5</v>
      </c>
      <c r="H48" s="53">
        <v>8</v>
      </c>
      <c r="I48" s="54">
        <v>8</v>
      </c>
      <c r="J48" s="54">
        <v>7.5</v>
      </c>
      <c r="K48" s="55">
        <v>23.5</v>
      </c>
      <c r="L48" s="50">
        <v>8</v>
      </c>
      <c r="M48" s="54">
        <v>9</v>
      </c>
      <c r="N48" s="54">
        <v>7.5</v>
      </c>
      <c r="O48" s="52">
        <v>24.5</v>
      </c>
      <c r="P48" s="37">
        <v>23.5</v>
      </c>
      <c r="Q48" s="77" t="s">
        <v>7</v>
      </c>
      <c r="R48" s="66" t="s">
        <v>206</v>
      </c>
    </row>
    <row r="49" spans="1:18" ht="45.75" customHeight="1">
      <c r="A49" s="30" t="s">
        <v>23</v>
      </c>
      <c r="B49" s="71" t="s">
        <v>86</v>
      </c>
      <c r="C49" s="83" t="s">
        <v>40</v>
      </c>
      <c r="D49" s="50">
        <v>7</v>
      </c>
      <c r="E49" s="51">
        <v>9</v>
      </c>
      <c r="F49" s="51">
        <v>8</v>
      </c>
      <c r="G49" s="52">
        <v>24</v>
      </c>
      <c r="H49" s="53">
        <v>8</v>
      </c>
      <c r="I49" s="54">
        <v>8</v>
      </c>
      <c r="J49" s="54">
        <v>8</v>
      </c>
      <c r="K49" s="55">
        <v>24</v>
      </c>
      <c r="L49" s="50">
        <v>7</v>
      </c>
      <c r="M49" s="54">
        <v>9</v>
      </c>
      <c r="N49" s="54">
        <v>7.5</v>
      </c>
      <c r="O49" s="52">
        <v>23.5</v>
      </c>
      <c r="P49" s="37">
        <v>23.833333333333332</v>
      </c>
      <c r="Q49" s="77" t="s">
        <v>7</v>
      </c>
      <c r="R49" s="66" t="s">
        <v>204</v>
      </c>
    </row>
    <row r="50" spans="1:18" ht="45.75" customHeight="1">
      <c r="A50" s="30" t="s">
        <v>23</v>
      </c>
      <c r="B50" s="71" t="s">
        <v>89</v>
      </c>
      <c r="C50" s="83" t="s">
        <v>41</v>
      </c>
      <c r="D50" s="50">
        <v>8</v>
      </c>
      <c r="E50" s="51">
        <v>9</v>
      </c>
      <c r="F50" s="51">
        <v>7.5</v>
      </c>
      <c r="G50" s="52">
        <v>24.5</v>
      </c>
      <c r="H50" s="53">
        <v>8</v>
      </c>
      <c r="I50" s="54">
        <v>9</v>
      </c>
      <c r="J50" s="54">
        <v>7.5</v>
      </c>
      <c r="K50" s="55">
        <v>24.5</v>
      </c>
      <c r="L50" s="50">
        <v>8</v>
      </c>
      <c r="M50" s="54">
        <v>9</v>
      </c>
      <c r="N50" s="54">
        <v>7.5</v>
      </c>
      <c r="O50" s="52">
        <v>24.5</v>
      </c>
      <c r="P50" s="37">
        <v>24.5</v>
      </c>
      <c r="Q50" s="77" t="s">
        <v>7</v>
      </c>
      <c r="R50" s="66" t="s">
        <v>207</v>
      </c>
    </row>
    <row r="51" spans="1:18" s="99" customFormat="1" ht="45.75" customHeight="1">
      <c r="A51" s="88" t="s">
        <v>23</v>
      </c>
      <c r="B51" s="89" t="s">
        <v>92</v>
      </c>
      <c r="C51" s="90" t="s">
        <v>57</v>
      </c>
      <c r="D51" s="103">
        <v>7</v>
      </c>
      <c r="E51" s="104">
        <v>9</v>
      </c>
      <c r="F51" s="104">
        <v>8</v>
      </c>
      <c r="G51" s="105">
        <v>24</v>
      </c>
      <c r="H51" s="106">
        <v>7</v>
      </c>
      <c r="I51" s="107">
        <v>9</v>
      </c>
      <c r="J51" s="107">
        <v>8.5</v>
      </c>
      <c r="K51" s="108">
        <v>24.5</v>
      </c>
      <c r="L51" s="103">
        <v>8</v>
      </c>
      <c r="M51" s="107">
        <v>9</v>
      </c>
      <c r="N51" s="107">
        <v>8.5</v>
      </c>
      <c r="O51" s="105">
        <v>25.5</v>
      </c>
      <c r="P51" s="96">
        <v>24.666666666666668</v>
      </c>
      <c r="Q51" s="97" t="s">
        <v>12</v>
      </c>
      <c r="R51" s="109" t="s">
        <v>210</v>
      </c>
    </row>
    <row r="52" spans="2:3" ht="20.25">
      <c r="B52" s="73"/>
      <c r="C52" s="87"/>
    </row>
    <row r="55" ht="19.5" customHeight="1">
      <c r="B55" s="74"/>
    </row>
    <row r="56" ht="20.25">
      <c r="B56" s="75"/>
    </row>
    <row r="57" ht="20.25">
      <c r="B57" s="75"/>
    </row>
    <row r="58" ht="20.25">
      <c r="B58" s="75"/>
    </row>
    <row r="59" ht="20.25">
      <c r="B59" s="75"/>
    </row>
    <row r="60" ht="20.25">
      <c r="B60" s="76"/>
    </row>
    <row r="61" ht="20.25">
      <c r="B61" s="75"/>
    </row>
    <row r="62" ht="20.25">
      <c r="B62" s="75"/>
    </row>
    <row r="63" ht="20.25">
      <c r="B63" s="75"/>
    </row>
    <row r="64" ht="20.25">
      <c r="B64" s="75"/>
    </row>
    <row r="65" ht="20.25">
      <c r="B65" s="75"/>
    </row>
    <row r="66" ht="409.5">
      <c r="B66" s="75"/>
    </row>
    <row r="67" ht="409.5">
      <c r="B67" s="75"/>
    </row>
    <row r="68" ht="20.25">
      <c r="B68" s="75"/>
    </row>
    <row r="69" ht="27">
      <c r="B69" s="74"/>
    </row>
  </sheetData>
  <sheetProtection/>
  <mergeCells count="5">
    <mergeCell ref="C1:M1"/>
    <mergeCell ref="C2:M2"/>
    <mergeCell ref="D4:G4"/>
    <mergeCell ref="H4:K4"/>
    <mergeCell ref="L4:O4"/>
  </mergeCells>
  <dataValidations count="1">
    <dataValidation showInputMessage="1" showErrorMessage="1" prompt="Select Name" sqref="C9:C20 C24:C37 C41:C51"/>
  </dataValidations>
  <printOptions/>
  <pageMargins left="0.3937007874015748" right="0.3937007874015748" top="0.3937007874015748" bottom="0.3937007874015748" header="0.5118110236220472" footer="0.3937007874015748"/>
  <pageSetup fitToHeight="2" fitToWidth="1" horizontalDpi="300" verticalDpi="300" orientation="landscape" scale="46"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111"/>
  <sheetViews>
    <sheetView view="pageBreakPreview" zoomScale="70" zoomScaleNormal="70" zoomScaleSheetLayoutView="70" zoomScalePageLayoutView="0" workbookViewId="0" topLeftCell="A1">
      <pane ySplit="7" topLeftCell="A8" activePane="bottomLeft" state="frozen"/>
      <selection pane="topLeft" activeCell="C1" sqref="C1"/>
      <selection pane="bottomLeft" activeCell="A93" sqref="A64:IV93"/>
    </sheetView>
  </sheetViews>
  <sheetFormatPr defaultColWidth="8.8515625" defaultRowHeight="12.75"/>
  <cols>
    <col min="1" max="1" width="8.8515625" style="1" customWidth="1"/>
    <col min="2" max="2" width="34.8515625" style="56" customWidth="1"/>
    <col min="3" max="3" width="26.7109375" style="78" customWidth="1"/>
    <col min="4" max="4" width="7.28125" style="2" customWidth="1"/>
    <col min="5" max="5" width="6.28125" style="2" customWidth="1"/>
    <col min="6" max="6" width="6.421875" style="2" customWidth="1"/>
    <col min="7" max="7" width="8.140625" style="2" customWidth="1"/>
    <col min="8" max="8" width="6.28125" style="1" customWidth="1"/>
    <col min="9" max="10" width="6.421875" style="1" customWidth="1"/>
    <col min="11" max="11" width="8.7109375" style="1" customWidth="1"/>
    <col min="12" max="14" width="6.28125" style="1" customWidth="1"/>
    <col min="15" max="15" width="9.7109375" style="1" customWidth="1"/>
    <col min="16" max="16" width="12.28125" style="1" customWidth="1"/>
    <col min="17" max="17" width="12.140625" style="1" customWidth="1"/>
    <col min="18" max="18" width="113.28125" style="56" customWidth="1"/>
    <col min="19" max="16384" width="8.8515625" style="3" customWidth="1"/>
  </cols>
  <sheetData>
    <row r="1" ht="21" customHeight="1"/>
    <row r="2" spans="1:18" s="7" customFormat="1" ht="31.5" customHeight="1">
      <c r="A2" s="6"/>
      <c r="B2" s="57"/>
      <c r="C2" s="118" t="s">
        <v>29</v>
      </c>
      <c r="D2" s="118"/>
      <c r="E2" s="118"/>
      <c r="F2" s="118"/>
      <c r="G2" s="118"/>
      <c r="H2" s="118"/>
      <c r="I2" s="118"/>
      <c r="J2" s="118"/>
      <c r="K2" s="118"/>
      <c r="L2" s="118"/>
      <c r="M2" s="118"/>
      <c r="N2" s="6"/>
      <c r="O2" s="6"/>
      <c r="P2" s="6"/>
      <c r="Q2" s="6"/>
      <c r="R2" s="57"/>
    </row>
    <row r="3" spans="1:18" s="7" customFormat="1" ht="31.5" customHeight="1">
      <c r="A3" s="6"/>
      <c r="B3" s="67"/>
      <c r="C3" s="118" t="s">
        <v>179</v>
      </c>
      <c r="D3" s="118"/>
      <c r="E3" s="118"/>
      <c r="F3" s="118"/>
      <c r="G3" s="118"/>
      <c r="H3" s="118"/>
      <c r="I3" s="118"/>
      <c r="J3" s="118"/>
      <c r="K3" s="118"/>
      <c r="L3" s="118"/>
      <c r="M3" s="118"/>
      <c r="N3" s="8"/>
      <c r="O3" s="8"/>
      <c r="P3" s="6"/>
      <c r="Q3" s="6"/>
      <c r="R3" s="57"/>
    </row>
    <row r="4" spans="1:17" ht="21" thickBot="1">
      <c r="A4" s="2"/>
      <c r="B4" s="68"/>
      <c r="C4" s="79"/>
      <c r="H4" s="2"/>
      <c r="I4" s="2"/>
      <c r="J4" s="2"/>
      <c r="K4" s="2"/>
      <c r="L4" s="2"/>
      <c r="M4" s="2"/>
      <c r="N4" s="2"/>
      <c r="O4" s="2"/>
      <c r="P4" s="2"/>
      <c r="Q4" s="2"/>
    </row>
    <row r="5" spans="2:18" ht="20.25">
      <c r="B5" s="58"/>
      <c r="C5" s="80"/>
      <c r="D5" s="13"/>
      <c r="E5" s="14"/>
      <c r="F5" s="14"/>
      <c r="G5" s="15"/>
      <c r="H5" s="13"/>
      <c r="I5" s="14"/>
      <c r="J5" s="14"/>
      <c r="K5" s="15"/>
      <c r="L5" s="13"/>
      <c r="M5" s="14"/>
      <c r="N5" s="14"/>
      <c r="O5" s="15"/>
      <c r="P5" s="16" t="s">
        <v>6</v>
      </c>
      <c r="Q5" s="17"/>
      <c r="R5" s="58"/>
    </row>
    <row r="6" spans="2:18" ht="20.25">
      <c r="B6" s="69"/>
      <c r="C6" s="81"/>
      <c r="D6" s="117" t="s">
        <v>8</v>
      </c>
      <c r="E6" s="117"/>
      <c r="F6" s="117"/>
      <c r="G6" s="117"/>
      <c r="H6" s="117" t="s">
        <v>9</v>
      </c>
      <c r="I6" s="117"/>
      <c r="J6" s="117"/>
      <c r="K6" s="117"/>
      <c r="L6" s="117" t="s">
        <v>10</v>
      </c>
      <c r="M6" s="117"/>
      <c r="N6" s="117"/>
      <c r="O6" s="117"/>
      <c r="P6" s="19" t="s">
        <v>11</v>
      </c>
      <c r="Q6" s="18"/>
      <c r="R6" s="59"/>
    </row>
    <row r="7" spans="1:18" ht="21" thickBot="1">
      <c r="A7" s="1" t="s">
        <v>13</v>
      </c>
      <c r="B7" s="70" t="s">
        <v>14</v>
      </c>
      <c r="C7" s="26" t="s">
        <v>15</v>
      </c>
      <c r="D7" s="21" t="s">
        <v>16</v>
      </c>
      <c r="E7" s="22" t="s">
        <v>16</v>
      </c>
      <c r="F7" s="22" t="s">
        <v>16</v>
      </c>
      <c r="G7" s="23" t="s">
        <v>17</v>
      </c>
      <c r="H7" s="24" t="s">
        <v>16</v>
      </c>
      <c r="I7" s="22" t="s">
        <v>16</v>
      </c>
      <c r="J7" s="22" t="s">
        <v>16</v>
      </c>
      <c r="K7" s="25" t="s">
        <v>17</v>
      </c>
      <c r="L7" s="21" t="s">
        <v>16</v>
      </c>
      <c r="M7" s="22" t="s">
        <v>16</v>
      </c>
      <c r="N7" s="22" t="s">
        <v>16</v>
      </c>
      <c r="O7" s="23" t="s">
        <v>17</v>
      </c>
      <c r="P7" s="20" t="s">
        <v>17</v>
      </c>
      <c r="Q7" s="26" t="s">
        <v>18</v>
      </c>
      <c r="R7" s="60" t="s">
        <v>19</v>
      </c>
    </row>
    <row r="8" spans="1:17" ht="20.25" customHeight="1">
      <c r="A8" s="2"/>
      <c r="B8" s="68"/>
      <c r="C8" s="79"/>
      <c r="H8" s="2"/>
      <c r="I8" s="2"/>
      <c r="J8" s="2"/>
      <c r="K8" s="2"/>
      <c r="L8" s="2"/>
      <c r="M8" s="2"/>
      <c r="N8" s="2"/>
      <c r="O8" s="2"/>
      <c r="P8" s="2"/>
      <c r="Q8" s="27"/>
    </row>
    <row r="9" spans="1:17" ht="30.75" customHeight="1">
      <c r="A9" s="12"/>
      <c r="B9" s="68" t="s">
        <v>26</v>
      </c>
      <c r="C9" s="82" t="s">
        <v>21</v>
      </c>
      <c r="D9" s="1">
        <v>19</v>
      </c>
      <c r="E9" s="1"/>
      <c r="F9" s="1"/>
      <c r="G9" s="1"/>
      <c r="Q9" s="27"/>
    </row>
    <row r="10" spans="4:17" ht="9.75" customHeight="1">
      <c r="D10" s="1"/>
      <c r="E10" s="1"/>
      <c r="F10" s="1"/>
      <c r="G10" s="1"/>
      <c r="H10" s="29"/>
      <c r="I10" s="29"/>
      <c r="J10" s="29"/>
      <c r="M10" s="29"/>
      <c r="N10" s="29"/>
      <c r="Q10" s="27"/>
    </row>
    <row r="11" spans="1:18" ht="45.75" customHeight="1">
      <c r="A11" s="30" t="s">
        <v>24</v>
      </c>
      <c r="B11" s="71" t="s">
        <v>100</v>
      </c>
      <c r="C11" s="83" t="s">
        <v>175</v>
      </c>
      <c r="D11" s="31">
        <v>6</v>
      </c>
      <c r="E11" s="32">
        <v>8</v>
      </c>
      <c r="F11" s="32">
        <v>6</v>
      </c>
      <c r="G11" s="33">
        <v>20</v>
      </c>
      <c r="H11" s="34">
        <v>6</v>
      </c>
      <c r="I11" s="35">
        <v>8</v>
      </c>
      <c r="J11" s="35">
        <v>7</v>
      </c>
      <c r="K11" s="33">
        <v>21</v>
      </c>
      <c r="L11" s="31">
        <v>7</v>
      </c>
      <c r="M11" s="36">
        <v>9</v>
      </c>
      <c r="N11" s="36">
        <v>6</v>
      </c>
      <c r="O11" s="33">
        <v>22</v>
      </c>
      <c r="P11" s="37">
        <v>21</v>
      </c>
      <c r="Q11" s="77" t="s">
        <v>4</v>
      </c>
      <c r="R11" s="61" t="s">
        <v>264</v>
      </c>
    </row>
    <row r="12" spans="1:18" ht="45.75" customHeight="1">
      <c r="A12" s="30" t="s">
        <v>24</v>
      </c>
      <c r="B12" s="71" t="s">
        <v>102</v>
      </c>
      <c r="C12" s="83" t="s">
        <v>39</v>
      </c>
      <c r="D12" s="31">
        <v>7</v>
      </c>
      <c r="E12" s="32">
        <v>8</v>
      </c>
      <c r="F12" s="32">
        <v>6</v>
      </c>
      <c r="G12" s="33">
        <v>21</v>
      </c>
      <c r="H12" s="34">
        <v>7</v>
      </c>
      <c r="I12" s="36">
        <v>8</v>
      </c>
      <c r="J12" s="36">
        <v>6.5</v>
      </c>
      <c r="K12" s="33">
        <v>21.5</v>
      </c>
      <c r="L12" s="31">
        <v>8</v>
      </c>
      <c r="M12" s="36">
        <v>9</v>
      </c>
      <c r="N12" s="36">
        <v>7</v>
      </c>
      <c r="O12" s="33">
        <v>24</v>
      </c>
      <c r="P12" s="37">
        <v>22.166666666666668</v>
      </c>
      <c r="Q12" s="77" t="s">
        <v>7</v>
      </c>
      <c r="R12" s="61" t="s">
        <v>266</v>
      </c>
    </row>
    <row r="13" spans="1:18" ht="45.75" customHeight="1">
      <c r="A13" s="30" t="s">
        <v>24</v>
      </c>
      <c r="B13" s="71" t="s">
        <v>110</v>
      </c>
      <c r="C13" s="83" t="s">
        <v>35</v>
      </c>
      <c r="D13" s="31">
        <v>6</v>
      </c>
      <c r="E13" s="32">
        <v>9</v>
      </c>
      <c r="F13" s="32">
        <v>7</v>
      </c>
      <c r="G13" s="33">
        <v>22</v>
      </c>
      <c r="H13" s="34">
        <v>6</v>
      </c>
      <c r="I13" s="36">
        <v>9</v>
      </c>
      <c r="J13" s="36">
        <v>7</v>
      </c>
      <c r="K13" s="33">
        <v>22</v>
      </c>
      <c r="L13" s="31">
        <v>6</v>
      </c>
      <c r="M13" s="36">
        <v>9</v>
      </c>
      <c r="N13" s="36">
        <v>7.5</v>
      </c>
      <c r="O13" s="33">
        <v>22.5</v>
      </c>
      <c r="P13" s="37">
        <v>22.166666666666668</v>
      </c>
      <c r="Q13" s="77" t="s">
        <v>7</v>
      </c>
      <c r="R13" s="61" t="s">
        <v>274</v>
      </c>
    </row>
    <row r="14" spans="1:18" ht="45.75" customHeight="1">
      <c r="A14" s="30" t="s">
        <v>24</v>
      </c>
      <c r="B14" s="71" t="s">
        <v>103</v>
      </c>
      <c r="C14" s="83" t="s">
        <v>41</v>
      </c>
      <c r="D14" s="31">
        <v>7</v>
      </c>
      <c r="E14" s="32">
        <v>8</v>
      </c>
      <c r="F14" s="32">
        <v>7</v>
      </c>
      <c r="G14" s="33">
        <v>22</v>
      </c>
      <c r="H14" s="34">
        <v>8</v>
      </c>
      <c r="I14" s="36">
        <v>8</v>
      </c>
      <c r="J14" s="36">
        <v>7</v>
      </c>
      <c r="K14" s="33">
        <v>23</v>
      </c>
      <c r="L14" s="31">
        <v>7</v>
      </c>
      <c r="M14" s="36">
        <v>9</v>
      </c>
      <c r="N14" s="36">
        <v>7</v>
      </c>
      <c r="O14" s="33">
        <v>23</v>
      </c>
      <c r="P14" s="37">
        <v>22.666666666666668</v>
      </c>
      <c r="Q14" s="77" t="s">
        <v>7</v>
      </c>
      <c r="R14" s="61" t="s">
        <v>267</v>
      </c>
    </row>
    <row r="15" spans="1:18" ht="45.75" customHeight="1">
      <c r="A15" s="30" t="s">
        <v>24</v>
      </c>
      <c r="B15" s="71" t="s">
        <v>106</v>
      </c>
      <c r="C15" s="83" t="s">
        <v>33</v>
      </c>
      <c r="D15" s="31">
        <v>7</v>
      </c>
      <c r="E15" s="32">
        <v>8</v>
      </c>
      <c r="F15" s="32">
        <v>7</v>
      </c>
      <c r="G15" s="33">
        <v>22</v>
      </c>
      <c r="H15" s="34">
        <v>8</v>
      </c>
      <c r="I15" s="36">
        <v>8</v>
      </c>
      <c r="J15" s="36">
        <v>6.5</v>
      </c>
      <c r="K15" s="33">
        <v>22.5</v>
      </c>
      <c r="L15" s="31">
        <v>8</v>
      </c>
      <c r="M15" s="36">
        <v>9</v>
      </c>
      <c r="N15" s="36">
        <v>7</v>
      </c>
      <c r="O15" s="33">
        <v>24</v>
      </c>
      <c r="P15" s="37">
        <v>22.833333333333332</v>
      </c>
      <c r="Q15" s="77" t="s">
        <v>7</v>
      </c>
      <c r="R15" s="61" t="s">
        <v>270</v>
      </c>
    </row>
    <row r="16" spans="1:18" ht="45.75" customHeight="1">
      <c r="A16" s="30" t="s">
        <v>24</v>
      </c>
      <c r="B16" s="71" t="s">
        <v>101</v>
      </c>
      <c r="C16" s="83" t="s">
        <v>47</v>
      </c>
      <c r="D16" s="31">
        <v>7</v>
      </c>
      <c r="E16" s="32">
        <v>8</v>
      </c>
      <c r="F16" s="32">
        <v>7.5</v>
      </c>
      <c r="G16" s="33">
        <v>22.5</v>
      </c>
      <c r="H16" s="34">
        <v>7</v>
      </c>
      <c r="I16" s="36">
        <v>8</v>
      </c>
      <c r="J16" s="36">
        <v>7</v>
      </c>
      <c r="K16" s="33">
        <v>22</v>
      </c>
      <c r="L16" s="31">
        <v>8</v>
      </c>
      <c r="M16" s="36">
        <v>9</v>
      </c>
      <c r="N16" s="36">
        <v>7.5</v>
      </c>
      <c r="O16" s="33">
        <v>24.5</v>
      </c>
      <c r="P16" s="37">
        <v>23</v>
      </c>
      <c r="Q16" s="77" t="s">
        <v>7</v>
      </c>
      <c r="R16" s="61" t="s">
        <v>265</v>
      </c>
    </row>
    <row r="17" spans="1:18" ht="45.75" customHeight="1">
      <c r="A17" s="30" t="s">
        <v>24</v>
      </c>
      <c r="B17" s="71" t="s">
        <v>109</v>
      </c>
      <c r="C17" s="83" t="s">
        <v>176</v>
      </c>
      <c r="D17" s="31">
        <v>7</v>
      </c>
      <c r="E17" s="32">
        <v>8</v>
      </c>
      <c r="F17" s="32">
        <v>7.5</v>
      </c>
      <c r="G17" s="33">
        <v>22.5</v>
      </c>
      <c r="H17" s="34">
        <v>7</v>
      </c>
      <c r="I17" s="36">
        <v>8</v>
      </c>
      <c r="J17" s="36">
        <v>7.5</v>
      </c>
      <c r="K17" s="33">
        <v>22.5</v>
      </c>
      <c r="L17" s="31">
        <v>7</v>
      </c>
      <c r="M17" s="36">
        <v>9</v>
      </c>
      <c r="N17" s="36">
        <v>8</v>
      </c>
      <c r="O17" s="33">
        <v>24</v>
      </c>
      <c r="P17" s="37">
        <v>23</v>
      </c>
      <c r="Q17" s="77" t="s">
        <v>7</v>
      </c>
      <c r="R17" s="61" t="s">
        <v>273</v>
      </c>
    </row>
    <row r="18" spans="1:18" ht="45.75" customHeight="1">
      <c r="A18" s="30" t="s">
        <v>24</v>
      </c>
      <c r="B18" s="71" t="s">
        <v>97</v>
      </c>
      <c r="C18" s="83" t="s">
        <v>52</v>
      </c>
      <c r="D18" s="31">
        <v>8</v>
      </c>
      <c r="E18" s="32">
        <v>9</v>
      </c>
      <c r="F18" s="32">
        <v>7.5</v>
      </c>
      <c r="G18" s="33">
        <v>24.5</v>
      </c>
      <c r="H18" s="34">
        <v>7</v>
      </c>
      <c r="I18" s="36">
        <v>8</v>
      </c>
      <c r="J18" s="36">
        <v>7</v>
      </c>
      <c r="K18" s="33">
        <v>22</v>
      </c>
      <c r="L18" s="31">
        <v>7</v>
      </c>
      <c r="M18" s="36">
        <v>9</v>
      </c>
      <c r="N18" s="36">
        <v>7.5</v>
      </c>
      <c r="O18" s="33">
        <v>23.5</v>
      </c>
      <c r="P18" s="37">
        <v>23.333333333333332</v>
      </c>
      <c r="Q18" s="77" t="s">
        <v>7</v>
      </c>
      <c r="R18" s="61" t="s">
        <v>262</v>
      </c>
    </row>
    <row r="19" spans="1:18" ht="45.75" customHeight="1">
      <c r="A19" s="30" t="s">
        <v>24</v>
      </c>
      <c r="B19" s="71" t="s">
        <v>104</v>
      </c>
      <c r="C19" s="83" t="s">
        <v>65</v>
      </c>
      <c r="D19" s="31">
        <v>7</v>
      </c>
      <c r="E19" s="32">
        <v>8</v>
      </c>
      <c r="F19" s="32">
        <v>8</v>
      </c>
      <c r="G19" s="33">
        <v>23</v>
      </c>
      <c r="H19" s="34">
        <v>7</v>
      </c>
      <c r="I19" s="36">
        <v>9</v>
      </c>
      <c r="J19" s="36">
        <v>8</v>
      </c>
      <c r="K19" s="33">
        <v>24</v>
      </c>
      <c r="L19" s="31">
        <v>6</v>
      </c>
      <c r="M19" s="36">
        <v>9</v>
      </c>
      <c r="N19" s="36">
        <v>8</v>
      </c>
      <c r="O19" s="33">
        <v>23</v>
      </c>
      <c r="P19" s="37">
        <v>23.333333333333332</v>
      </c>
      <c r="Q19" s="77" t="s">
        <v>7</v>
      </c>
      <c r="R19" s="61" t="s">
        <v>268</v>
      </c>
    </row>
    <row r="20" spans="1:18" ht="45.75" customHeight="1">
      <c r="A20" s="30" t="s">
        <v>24</v>
      </c>
      <c r="B20" s="71" t="s">
        <v>113</v>
      </c>
      <c r="C20" s="83" t="s">
        <v>49</v>
      </c>
      <c r="D20" s="31">
        <v>7</v>
      </c>
      <c r="E20" s="32">
        <v>8</v>
      </c>
      <c r="F20" s="32">
        <v>7.5</v>
      </c>
      <c r="G20" s="33">
        <v>22.5</v>
      </c>
      <c r="H20" s="34">
        <v>8</v>
      </c>
      <c r="I20" s="36">
        <v>8</v>
      </c>
      <c r="J20" s="36">
        <v>7.5</v>
      </c>
      <c r="K20" s="33">
        <v>23.5</v>
      </c>
      <c r="L20" s="31">
        <v>8</v>
      </c>
      <c r="M20" s="36">
        <v>9</v>
      </c>
      <c r="N20" s="36">
        <v>7</v>
      </c>
      <c r="O20" s="33">
        <v>24</v>
      </c>
      <c r="P20" s="37">
        <v>23.333333333333332</v>
      </c>
      <c r="Q20" s="77" t="s">
        <v>7</v>
      </c>
      <c r="R20" s="61" t="s">
        <v>282</v>
      </c>
    </row>
    <row r="21" spans="1:18" ht="45.75" customHeight="1">
      <c r="A21" s="30" t="s">
        <v>24</v>
      </c>
      <c r="B21" s="71" t="s">
        <v>115</v>
      </c>
      <c r="C21" s="83" t="s">
        <v>45</v>
      </c>
      <c r="D21" s="31">
        <v>6</v>
      </c>
      <c r="E21" s="32">
        <v>8</v>
      </c>
      <c r="F21" s="32">
        <v>8</v>
      </c>
      <c r="G21" s="33">
        <v>22</v>
      </c>
      <c r="H21" s="34">
        <v>8</v>
      </c>
      <c r="I21" s="36">
        <v>9</v>
      </c>
      <c r="J21" s="36">
        <v>8</v>
      </c>
      <c r="K21" s="33">
        <v>25</v>
      </c>
      <c r="L21" s="31">
        <v>7</v>
      </c>
      <c r="M21" s="36">
        <v>9</v>
      </c>
      <c r="N21" s="36">
        <v>7.5</v>
      </c>
      <c r="O21" s="33">
        <v>23.5</v>
      </c>
      <c r="P21" s="37">
        <v>23.5</v>
      </c>
      <c r="Q21" s="77" t="s">
        <v>7</v>
      </c>
      <c r="R21" s="61" t="s">
        <v>277</v>
      </c>
    </row>
    <row r="22" spans="1:18" ht="45.75" customHeight="1">
      <c r="A22" s="30" t="s">
        <v>24</v>
      </c>
      <c r="B22" s="71" t="s">
        <v>111</v>
      </c>
      <c r="C22" s="83" t="s">
        <v>55</v>
      </c>
      <c r="D22" s="31">
        <v>8</v>
      </c>
      <c r="E22" s="32">
        <v>8</v>
      </c>
      <c r="F22" s="32">
        <v>7.5</v>
      </c>
      <c r="G22" s="33">
        <v>23.5</v>
      </c>
      <c r="H22" s="34">
        <v>7</v>
      </c>
      <c r="I22" s="36">
        <v>9</v>
      </c>
      <c r="J22" s="36">
        <v>8</v>
      </c>
      <c r="K22" s="33">
        <v>24</v>
      </c>
      <c r="L22" s="31">
        <v>8</v>
      </c>
      <c r="M22" s="36">
        <v>9</v>
      </c>
      <c r="N22" s="36">
        <v>7.5</v>
      </c>
      <c r="O22" s="33">
        <v>24.5</v>
      </c>
      <c r="P22" s="37">
        <v>24</v>
      </c>
      <c r="Q22" s="77" t="s">
        <v>7</v>
      </c>
      <c r="R22" s="61" t="s">
        <v>281</v>
      </c>
    </row>
    <row r="23" spans="1:18" ht="45.75" customHeight="1">
      <c r="A23" s="30" t="s">
        <v>24</v>
      </c>
      <c r="B23" s="71" t="s">
        <v>108</v>
      </c>
      <c r="C23" s="83" t="s">
        <v>53</v>
      </c>
      <c r="D23" s="31">
        <v>7</v>
      </c>
      <c r="E23" s="32">
        <v>9</v>
      </c>
      <c r="F23" s="32">
        <v>7.5</v>
      </c>
      <c r="G23" s="33">
        <v>23.5</v>
      </c>
      <c r="H23" s="34">
        <v>8</v>
      </c>
      <c r="I23" s="36">
        <v>9</v>
      </c>
      <c r="J23" s="36">
        <v>7.5</v>
      </c>
      <c r="K23" s="33">
        <v>24.5</v>
      </c>
      <c r="L23" s="31">
        <v>8</v>
      </c>
      <c r="M23" s="36">
        <v>9</v>
      </c>
      <c r="N23" s="36">
        <v>7.5</v>
      </c>
      <c r="O23" s="33">
        <v>24.5</v>
      </c>
      <c r="P23" s="37">
        <v>24.166666666666668</v>
      </c>
      <c r="Q23" s="77" t="s">
        <v>7</v>
      </c>
      <c r="R23" s="61" t="s">
        <v>272</v>
      </c>
    </row>
    <row r="24" spans="1:18" ht="45.75" customHeight="1">
      <c r="A24" s="30" t="s">
        <v>24</v>
      </c>
      <c r="B24" s="71" t="s">
        <v>105</v>
      </c>
      <c r="C24" s="83" t="s">
        <v>31</v>
      </c>
      <c r="D24" s="31">
        <v>8</v>
      </c>
      <c r="E24" s="32">
        <v>9</v>
      </c>
      <c r="F24" s="32">
        <v>7.5</v>
      </c>
      <c r="G24" s="33">
        <v>24.5</v>
      </c>
      <c r="H24" s="34">
        <v>9</v>
      </c>
      <c r="I24" s="36">
        <v>9</v>
      </c>
      <c r="J24" s="36">
        <v>8</v>
      </c>
      <c r="K24" s="33">
        <v>26</v>
      </c>
      <c r="L24" s="31">
        <v>6</v>
      </c>
      <c r="M24" s="36">
        <v>9</v>
      </c>
      <c r="N24" s="36">
        <v>8</v>
      </c>
      <c r="O24" s="33">
        <v>23</v>
      </c>
      <c r="P24" s="37">
        <v>24.5</v>
      </c>
      <c r="Q24" s="77" t="s">
        <v>7</v>
      </c>
      <c r="R24" s="61" t="s">
        <v>269</v>
      </c>
    </row>
    <row r="25" spans="1:18" ht="45.75" customHeight="1">
      <c r="A25" s="30" t="s">
        <v>24</v>
      </c>
      <c r="B25" s="71" t="s">
        <v>98</v>
      </c>
      <c r="C25" s="83" t="s">
        <v>48</v>
      </c>
      <c r="D25" s="31">
        <v>8</v>
      </c>
      <c r="E25" s="32">
        <v>9</v>
      </c>
      <c r="F25" s="32">
        <v>7.5</v>
      </c>
      <c r="G25" s="33">
        <v>24.5</v>
      </c>
      <c r="H25" s="34">
        <v>9</v>
      </c>
      <c r="I25" s="36">
        <v>9</v>
      </c>
      <c r="J25" s="36">
        <v>7.5</v>
      </c>
      <c r="K25" s="33">
        <v>25.5</v>
      </c>
      <c r="L25" s="31">
        <v>7</v>
      </c>
      <c r="M25" s="36">
        <v>9</v>
      </c>
      <c r="N25" s="36">
        <v>8</v>
      </c>
      <c r="O25" s="33">
        <v>24</v>
      </c>
      <c r="P25" s="37">
        <v>24.666666666666668</v>
      </c>
      <c r="Q25" s="77" t="s">
        <v>7</v>
      </c>
      <c r="R25" s="61" t="s">
        <v>263</v>
      </c>
    </row>
    <row r="26" spans="1:18" ht="45.75" customHeight="1">
      <c r="A26" s="30" t="s">
        <v>24</v>
      </c>
      <c r="B26" s="71" t="s">
        <v>99</v>
      </c>
      <c r="C26" s="83" t="s">
        <v>40</v>
      </c>
      <c r="D26" s="31">
        <v>7</v>
      </c>
      <c r="E26" s="32">
        <v>9</v>
      </c>
      <c r="F26" s="32">
        <v>8</v>
      </c>
      <c r="G26" s="33">
        <v>24</v>
      </c>
      <c r="H26" s="34">
        <v>8</v>
      </c>
      <c r="I26" s="32">
        <v>9</v>
      </c>
      <c r="J26" s="32">
        <v>8.5</v>
      </c>
      <c r="K26" s="33">
        <v>25.5</v>
      </c>
      <c r="L26" s="31">
        <v>7</v>
      </c>
      <c r="M26" s="36">
        <v>9</v>
      </c>
      <c r="N26" s="36">
        <v>8.5</v>
      </c>
      <c r="O26" s="33">
        <v>24.5</v>
      </c>
      <c r="P26" s="37">
        <v>24.666666666666668</v>
      </c>
      <c r="Q26" s="77" t="s">
        <v>7</v>
      </c>
      <c r="R26" s="61" t="s">
        <v>280</v>
      </c>
    </row>
    <row r="27" spans="1:18" ht="45.75" customHeight="1">
      <c r="A27" s="30" t="s">
        <v>24</v>
      </c>
      <c r="B27" s="71" t="s">
        <v>112</v>
      </c>
      <c r="C27" s="83" t="s">
        <v>46</v>
      </c>
      <c r="D27" s="31">
        <v>8</v>
      </c>
      <c r="E27" s="32">
        <v>9</v>
      </c>
      <c r="F27" s="32">
        <v>8</v>
      </c>
      <c r="G27" s="33">
        <v>25</v>
      </c>
      <c r="H27" s="34">
        <v>8</v>
      </c>
      <c r="I27" s="36">
        <v>8</v>
      </c>
      <c r="J27" s="36">
        <v>8</v>
      </c>
      <c r="K27" s="33">
        <v>24</v>
      </c>
      <c r="L27" s="31">
        <v>8</v>
      </c>
      <c r="M27" s="36">
        <v>9</v>
      </c>
      <c r="N27" s="36">
        <v>8</v>
      </c>
      <c r="O27" s="33">
        <v>25</v>
      </c>
      <c r="P27" s="37">
        <v>24.666666666666668</v>
      </c>
      <c r="Q27" s="77" t="s">
        <v>7</v>
      </c>
      <c r="R27" s="61" t="s">
        <v>275</v>
      </c>
    </row>
    <row r="28" spans="1:18" ht="45.75" customHeight="1">
      <c r="A28" s="30" t="s">
        <v>24</v>
      </c>
      <c r="B28" s="71" t="s">
        <v>107</v>
      </c>
      <c r="C28" s="83" t="s">
        <v>56</v>
      </c>
      <c r="D28" s="31">
        <v>9</v>
      </c>
      <c r="E28" s="32">
        <v>9</v>
      </c>
      <c r="F28" s="32">
        <v>7.5</v>
      </c>
      <c r="G28" s="33">
        <v>25.5</v>
      </c>
      <c r="H28" s="34">
        <v>8</v>
      </c>
      <c r="I28" s="36">
        <v>9</v>
      </c>
      <c r="J28" s="36">
        <v>7.5</v>
      </c>
      <c r="K28" s="33">
        <v>24.5</v>
      </c>
      <c r="L28" s="31">
        <v>9</v>
      </c>
      <c r="M28" s="36">
        <v>8</v>
      </c>
      <c r="N28" s="36">
        <v>7.5</v>
      </c>
      <c r="O28" s="33">
        <v>24.5</v>
      </c>
      <c r="P28" s="37">
        <v>24.833333333333332</v>
      </c>
      <c r="Q28" s="77" t="s">
        <v>7</v>
      </c>
      <c r="R28" s="61" t="s">
        <v>271</v>
      </c>
    </row>
    <row r="29" spans="1:18" s="99" customFormat="1" ht="45.75" customHeight="1">
      <c r="A29" s="88" t="s">
        <v>24</v>
      </c>
      <c r="B29" s="89" t="s">
        <v>114</v>
      </c>
      <c r="C29" s="90" t="s">
        <v>173</v>
      </c>
      <c r="D29" s="91">
        <v>7</v>
      </c>
      <c r="E29" s="92">
        <v>9</v>
      </c>
      <c r="F29" s="92">
        <v>8</v>
      </c>
      <c r="G29" s="93">
        <v>24</v>
      </c>
      <c r="H29" s="94">
        <v>8</v>
      </c>
      <c r="I29" s="95">
        <v>9</v>
      </c>
      <c r="J29" s="95">
        <v>8.5</v>
      </c>
      <c r="K29" s="93">
        <v>25.5</v>
      </c>
      <c r="L29" s="91">
        <v>7</v>
      </c>
      <c r="M29" s="95">
        <v>10</v>
      </c>
      <c r="N29" s="95">
        <v>8.5</v>
      </c>
      <c r="O29" s="93">
        <v>25.5</v>
      </c>
      <c r="P29" s="96">
        <v>25</v>
      </c>
      <c r="Q29" s="97" t="s">
        <v>12</v>
      </c>
      <c r="R29" s="98" t="s">
        <v>276</v>
      </c>
    </row>
    <row r="30" spans="1:18" ht="7.5" customHeight="1">
      <c r="A30" s="40"/>
      <c r="B30" s="62"/>
      <c r="C30" s="84"/>
      <c r="D30" s="40"/>
      <c r="E30" s="40"/>
      <c r="F30" s="40"/>
      <c r="G30" s="41"/>
      <c r="H30" s="40"/>
      <c r="I30" s="42"/>
      <c r="J30" s="42"/>
      <c r="K30" s="41"/>
      <c r="L30" s="40"/>
      <c r="M30" s="42"/>
      <c r="N30" s="42"/>
      <c r="O30" s="41"/>
      <c r="P30" s="41"/>
      <c r="Q30" s="40"/>
      <c r="R30" s="62"/>
    </row>
    <row r="31" spans="1:16" ht="30.75" customHeight="1">
      <c r="A31" s="2"/>
      <c r="B31" s="68" t="s">
        <v>27</v>
      </c>
      <c r="C31" s="82" t="s">
        <v>21</v>
      </c>
      <c r="D31" s="1">
        <v>28</v>
      </c>
      <c r="E31" s="1"/>
      <c r="F31" s="1"/>
      <c r="G31" s="39"/>
      <c r="I31" s="29"/>
      <c r="J31" s="29"/>
      <c r="K31" s="39"/>
      <c r="M31" s="29"/>
      <c r="N31" s="29"/>
      <c r="O31" s="39"/>
      <c r="P31" s="39"/>
    </row>
    <row r="32" spans="1:18" ht="7.5" customHeight="1">
      <c r="A32" s="44"/>
      <c r="B32" s="63"/>
      <c r="C32" s="85"/>
      <c r="D32" s="44"/>
      <c r="E32" s="44"/>
      <c r="F32" s="44"/>
      <c r="G32" s="45"/>
      <c r="H32" s="44"/>
      <c r="I32" s="46"/>
      <c r="J32" s="46"/>
      <c r="K32" s="45"/>
      <c r="L32" s="44"/>
      <c r="M32" s="46"/>
      <c r="N32" s="46"/>
      <c r="O32" s="45"/>
      <c r="P32" s="45"/>
      <c r="Q32" s="44"/>
      <c r="R32" s="63"/>
    </row>
    <row r="33" spans="1:18" ht="40.5" customHeight="1">
      <c r="A33" s="30" t="s">
        <v>22</v>
      </c>
      <c r="B33" s="71" t="s">
        <v>121</v>
      </c>
      <c r="C33" s="83" t="s">
        <v>175</v>
      </c>
      <c r="D33" s="31">
        <v>7</v>
      </c>
      <c r="E33" s="32">
        <v>8</v>
      </c>
      <c r="F33" s="32">
        <v>6.5</v>
      </c>
      <c r="G33" s="33">
        <v>21.5</v>
      </c>
      <c r="H33" s="34">
        <v>7</v>
      </c>
      <c r="I33" s="36">
        <v>8</v>
      </c>
      <c r="J33" s="36">
        <v>6</v>
      </c>
      <c r="K33" s="33">
        <v>21</v>
      </c>
      <c r="L33" s="31">
        <v>6</v>
      </c>
      <c r="M33" s="36">
        <v>8</v>
      </c>
      <c r="N33" s="36">
        <v>6.5</v>
      </c>
      <c r="O33" s="33">
        <v>20.5</v>
      </c>
      <c r="P33" s="37">
        <v>21</v>
      </c>
      <c r="Q33" s="77" t="s">
        <v>4</v>
      </c>
      <c r="R33" s="61" t="s">
        <v>220</v>
      </c>
    </row>
    <row r="34" spans="1:18" ht="40.5" customHeight="1">
      <c r="A34" s="30" t="s">
        <v>22</v>
      </c>
      <c r="B34" s="71" t="s">
        <v>137</v>
      </c>
      <c r="C34" s="83" t="s">
        <v>34</v>
      </c>
      <c r="D34" s="31">
        <v>6</v>
      </c>
      <c r="E34" s="32">
        <v>8</v>
      </c>
      <c r="F34" s="32">
        <v>7.5</v>
      </c>
      <c r="G34" s="33">
        <v>21.5</v>
      </c>
      <c r="H34" s="34">
        <v>6</v>
      </c>
      <c r="I34" s="36">
        <v>8</v>
      </c>
      <c r="J34" s="36">
        <v>6</v>
      </c>
      <c r="K34" s="33">
        <v>20</v>
      </c>
      <c r="L34" s="31">
        <v>7</v>
      </c>
      <c r="M34" s="36">
        <v>8</v>
      </c>
      <c r="N34" s="36">
        <v>7</v>
      </c>
      <c r="O34" s="33">
        <v>22</v>
      </c>
      <c r="P34" s="37">
        <v>21.166666666666668</v>
      </c>
      <c r="Q34" s="77" t="s">
        <v>4</v>
      </c>
      <c r="R34" s="61" t="s">
        <v>232</v>
      </c>
    </row>
    <row r="35" spans="1:18" ht="40.5" customHeight="1">
      <c r="A35" s="30" t="s">
        <v>22</v>
      </c>
      <c r="B35" s="71" t="s">
        <v>125</v>
      </c>
      <c r="C35" s="83" t="s">
        <v>39</v>
      </c>
      <c r="D35" s="31">
        <v>7</v>
      </c>
      <c r="E35" s="32">
        <v>8</v>
      </c>
      <c r="F35" s="32">
        <v>6</v>
      </c>
      <c r="G35" s="33">
        <v>21</v>
      </c>
      <c r="H35" s="34">
        <v>7</v>
      </c>
      <c r="I35" s="36">
        <v>8</v>
      </c>
      <c r="J35" s="36">
        <v>6</v>
      </c>
      <c r="K35" s="33">
        <v>21</v>
      </c>
      <c r="L35" s="31">
        <v>8</v>
      </c>
      <c r="M35" s="36">
        <v>8</v>
      </c>
      <c r="N35" s="36">
        <v>6</v>
      </c>
      <c r="O35" s="33">
        <v>22</v>
      </c>
      <c r="P35" s="37">
        <v>21.333333333333332</v>
      </c>
      <c r="Q35" s="77" t="s">
        <v>4</v>
      </c>
      <c r="R35" s="61" t="s">
        <v>223</v>
      </c>
    </row>
    <row r="36" spans="1:18" ht="40.5" customHeight="1">
      <c r="A36" s="30" t="s">
        <v>22</v>
      </c>
      <c r="B36" s="71" t="s">
        <v>134</v>
      </c>
      <c r="C36" s="83" t="s">
        <v>43</v>
      </c>
      <c r="D36" s="31">
        <v>7</v>
      </c>
      <c r="E36" s="32">
        <v>7</v>
      </c>
      <c r="F36" s="32">
        <v>7</v>
      </c>
      <c r="G36" s="33">
        <v>21</v>
      </c>
      <c r="H36" s="34">
        <v>6</v>
      </c>
      <c r="I36" s="36">
        <v>8</v>
      </c>
      <c r="J36" s="36">
        <v>7</v>
      </c>
      <c r="K36" s="33">
        <v>21</v>
      </c>
      <c r="L36" s="31">
        <v>7</v>
      </c>
      <c r="M36" s="36">
        <v>8</v>
      </c>
      <c r="N36" s="36">
        <v>7</v>
      </c>
      <c r="O36" s="33">
        <v>22</v>
      </c>
      <c r="P36" s="37">
        <v>21.333333333333332</v>
      </c>
      <c r="Q36" s="77" t="s">
        <v>4</v>
      </c>
      <c r="R36" s="61" t="s">
        <v>229</v>
      </c>
    </row>
    <row r="37" spans="1:18" ht="40.5" customHeight="1">
      <c r="A37" s="30" t="s">
        <v>22</v>
      </c>
      <c r="B37" s="71" t="s">
        <v>117</v>
      </c>
      <c r="C37" s="83" t="s">
        <v>53</v>
      </c>
      <c r="D37" s="31">
        <v>7</v>
      </c>
      <c r="E37" s="32">
        <v>8</v>
      </c>
      <c r="F37" s="32">
        <v>7</v>
      </c>
      <c r="G37" s="33">
        <v>22</v>
      </c>
      <c r="H37" s="34">
        <v>7</v>
      </c>
      <c r="I37" s="36">
        <v>8</v>
      </c>
      <c r="J37" s="36">
        <v>6</v>
      </c>
      <c r="K37" s="33">
        <v>21</v>
      </c>
      <c r="L37" s="31">
        <v>7</v>
      </c>
      <c r="M37" s="36">
        <v>8</v>
      </c>
      <c r="N37" s="36">
        <v>7</v>
      </c>
      <c r="O37" s="33">
        <v>22</v>
      </c>
      <c r="P37" s="37">
        <v>21.666666666666668</v>
      </c>
      <c r="Q37" s="77" t="s">
        <v>4</v>
      </c>
      <c r="R37" s="61" t="s">
        <v>216</v>
      </c>
    </row>
    <row r="38" spans="1:18" ht="40.5" customHeight="1">
      <c r="A38" s="30" t="s">
        <v>22</v>
      </c>
      <c r="B38" s="71" t="s">
        <v>128</v>
      </c>
      <c r="C38" s="83" t="s">
        <v>41</v>
      </c>
      <c r="D38" s="31">
        <v>7</v>
      </c>
      <c r="E38" s="32">
        <v>8</v>
      </c>
      <c r="F38" s="32">
        <v>7</v>
      </c>
      <c r="G38" s="33">
        <v>22</v>
      </c>
      <c r="H38" s="34">
        <v>7</v>
      </c>
      <c r="I38" s="36">
        <v>8</v>
      </c>
      <c r="J38" s="36">
        <v>7</v>
      </c>
      <c r="K38" s="33">
        <v>22</v>
      </c>
      <c r="L38" s="31">
        <v>7</v>
      </c>
      <c r="M38" s="36">
        <v>8</v>
      </c>
      <c r="N38" s="36">
        <v>7</v>
      </c>
      <c r="O38" s="33">
        <v>22</v>
      </c>
      <c r="P38" s="37">
        <v>22</v>
      </c>
      <c r="Q38" s="77" t="s">
        <v>7</v>
      </c>
      <c r="R38" s="61" t="s">
        <v>284</v>
      </c>
    </row>
    <row r="39" spans="1:18" ht="40.5" customHeight="1">
      <c r="A39" s="30" t="s">
        <v>22</v>
      </c>
      <c r="B39" s="71" t="s">
        <v>132</v>
      </c>
      <c r="C39" s="83" t="s">
        <v>48</v>
      </c>
      <c r="D39" s="31">
        <v>6</v>
      </c>
      <c r="E39" s="32">
        <v>8</v>
      </c>
      <c r="F39" s="32">
        <v>7</v>
      </c>
      <c r="G39" s="33">
        <v>21</v>
      </c>
      <c r="H39" s="34">
        <v>7</v>
      </c>
      <c r="I39" s="36">
        <v>8</v>
      </c>
      <c r="J39" s="36">
        <v>7</v>
      </c>
      <c r="K39" s="33">
        <v>22</v>
      </c>
      <c r="L39" s="31">
        <v>7</v>
      </c>
      <c r="M39" s="36">
        <v>9</v>
      </c>
      <c r="N39" s="36">
        <v>7</v>
      </c>
      <c r="O39" s="33">
        <v>23</v>
      </c>
      <c r="P39" s="37">
        <v>22</v>
      </c>
      <c r="Q39" s="77" t="s">
        <v>7</v>
      </c>
      <c r="R39" s="61" t="s">
        <v>286</v>
      </c>
    </row>
    <row r="40" spans="1:18" ht="40.5" customHeight="1">
      <c r="A40" s="30" t="s">
        <v>22</v>
      </c>
      <c r="B40" s="71" t="s">
        <v>133</v>
      </c>
      <c r="C40" s="83" t="s">
        <v>65</v>
      </c>
      <c r="D40" s="31">
        <v>7</v>
      </c>
      <c r="E40" s="32">
        <v>7</v>
      </c>
      <c r="F40" s="32">
        <v>7</v>
      </c>
      <c r="G40" s="33">
        <v>21</v>
      </c>
      <c r="H40" s="34">
        <v>8</v>
      </c>
      <c r="I40" s="36">
        <v>8</v>
      </c>
      <c r="J40" s="36">
        <v>7</v>
      </c>
      <c r="K40" s="33">
        <v>23</v>
      </c>
      <c r="L40" s="31">
        <v>7</v>
      </c>
      <c r="M40" s="36">
        <v>8</v>
      </c>
      <c r="N40" s="36">
        <v>7</v>
      </c>
      <c r="O40" s="33">
        <v>22</v>
      </c>
      <c r="P40" s="37">
        <v>22</v>
      </c>
      <c r="Q40" s="77" t="s">
        <v>7</v>
      </c>
      <c r="R40" s="61" t="s">
        <v>228</v>
      </c>
    </row>
    <row r="41" spans="1:18" ht="40.5" customHeight="1">
      <c r="A41" s="30" t="s">
        <v>22</v>
      </c>
      <c r="B41" s="71" t="s">
        <v>116</v>
      </c>
      <c r="C41" s="83" t="s">
        <v>42</v>
      </c>
      <c r="D41" s="31">
        <v>7</v>
      </c>
      <c r="E41" s="32">
        <v>9</v>
      </c>
      <c r="F41" s="32">
        <v>7.5</v>
      </c>
      <c r="G41" s="33">
        <v>23.5</v>
      </c>
      <c r="H41" s="34">
        <v>6</v>
      </c>
      <c r="I41" s="36">
        <v>8</v>
      </c>
      <c r="J41" s="36">
        <v>7.5</v>
      </c>
      <c r="K41" s="33">
        <v>21.5</v>
      </c>
      <c r="L41" s="31">
        <v>7</v>
      </c>
      <c r="M41" s="36">
        <v>8</v>
      </c>
      <c r="N41" s="36">
        <v>7.5</v>
      </c>
      <c r="O41" s="33">
        <v>22.5</v>
      </c>
      <c r="P41" s="37">
        <v>22.5</v>
      </c>
      <c r="Q41" s="77" t="s">
        <v>7</v>
      </c>
      <c r="R41" s="61" t="s">
        <v>215</v>
      </c>
    </row>
    <row r="42" spans="1:18" ht="40.5" customHeight="1">
      <c r="A42" s="30" t="s">
        <v>22</v>
      </c>
      <c r="B42" s="71" t="s">
        <v>126</v>
      </c>
      <c r="C42" s="83" t="s">
        <v>55</v>
      </c>
      <c r="D42" s="31">
        <v>7</v>
      </c>
      <c r="E42" s="32">
        <v>9</v>
      </c>
      <c r="F42" s="32">
        <v>7</v>
      </c>
      <c r="G42" s="33">
        <v>23</v>
      </c>
      <c r="H42" s="34">
        <v>7</v>
      </c>
      <c r="I42" s="36">
        <v>9</v>
      </c>
      <c r="J42" s="36">
        <v>7</v>
      </c>
      <c r="K42" s="33">
        <v>23</v>
      </c>
      <c r="L42" s="31">
        <v>6</v>
      </c>
      <c r="M42" s="36">
        <v>9</v>
      </c>
      <c r="N42" s="36">
        <v>7</v>
      </c>
      <c r="O42" s="33">
        <v>22</v>
      </c>
      <c r="P42" s="37">
        <v>22.666666666666668</v>
      </c>
      <c r="Q42" s="77" t="s">
        <v>7</v>
      </c>
      <c r="R42" s="61" t="s">
        <v>224</v>
      </c>
    </row>
    <row r="43" spans="1:18" ht="40.5" customHeight="1">
      <c r="A43" s="30" t="s">
        <v>22</v>
      </c>
      <c r="B43" s="71" t="s">
        <v>136</v>
      </c>
      <c r="C43" s="83" t="s">
        <v>45</v>
      </c>
      <c r="D43" s="31">
        <v>6</v>
      </c>
      <c r="E43" s="32">
        <v>8</v>
      </c>
      <c r="F43" s="32">
        <v>8</v>
      </c>
      <c r="G43" s="33">
        <v>22</v>
      </c>
      <c r="H43" s="34">
        <v>6</v>
      </c>
      <c r="I43" s="36">
        <v>8</v>
      </c>
      <c r="J43" s="36">
        <v>8</v>
      </c>
      <c r="K43" s="33">
        <v>22</v>
      </c>
      <c r="L43" s="31">
        <v>8</v>
      </c>
      <c r="M43" s="36">
        <v>8</v>
      </c>
      <c r="N43" s="36">
        <v>8</v>
      </c>
      <c r="O43" s="33">
        <v>24</v>
      </c>
      <c r="P43" s="37">
        <v>22.666666666666668</v>
      </c>
      <c r="Q43" s="77" t="s">
        <v>7</v>
      </c>
      <c r="R43" s="61" t="s">
        <v>231</v>
      </c>
    </row>
    <row r="44" spans="1:18" ht="40.5" customHeight="1">
      <c r="A44" s="30" t="s">
        <v>22</v>
      </c>
      <c r="B44" s="72" t="s">
        <v>120</v>
      </c>
      <c r="C44" s="83" t="s">
        <v>35</v>
      </c>
      <c r="D44" s="31">
        <v>7</v>
      </c>
      <c r="E44" s="32">
        <v>8</v>
      </c>
      <c r="F44" s="32">
        <v>8</v>
      </c>
      <c r="G44" s="33">
        <v>23</v>
      </c>
      <c r="H44" s="34">
        <v>6</v>
      </c>
      <c r="I44" s="36">
        <v>8</v>
      </c>
      <c r="J44" s="36">
        <v>8</v>
      </c>
      <c r="K44" s="33">
        <v>22</v>
      </c>
      <c r="L44" s="31">
        <v>8</v>
      </c>
      <c r="M44" s="36">
        <v>8</v>
      </c>
      <c r="N44" s="36">
        <v>7.5</v>
      </c>
      <c r="O44" s="33">
        <v>23.5</v>
      </c>
      <c r="P44" s="37">
        <v>22.833333333333332</v>
      </c>
      <c r="Q44" s="77" t="s">
        <v>7</v>
      </c>
      <c r="R44" s="61" t="s">
        <v>219</v>
      </c>
    </row>
    <row r="45" spans="1:18" ht="40.5" customHeight="1">
      <c r="A45" s="30" t="s">
        <v>22</v>
      </c>
      <c r="B45" s="71" t="s">
        <v>123</v>
      </c>
      <c r="C45" s="83" t="s">
        <v>173</v>
      </c>
      <c r="D45" s="31">
        <v>7</v>
      </c>
      <c r="E45" s="32">
        <v>8</v>
      </c>
      <c r="F45" s="32">
        <v>7</v>
      </c>
      <c r="G45" s="33">
        <v>22</v>
      </c>
      <c r="H45" s="34">
        <v>7</v>
      </c>
      <c r="I45" s="36">
        <v>9</v>
      </c>
      <c r="J45" s="36">
        <v>8</v>
      </c>
      <c r="K45" s="33">
        <v>24</v>
      </c>
      <c r="L45" s="31">
        <v>7</v>
      </c>
      <c r="M45" s="36">
        <v>8</v>
      </c>
      <c r="N45" s="36">
        <v>8</v>
      </c>
      <c r="O45" s="33">
        <v>23</v>
      </c>
      <c r="P45" s="37">
        <v>23</v>
      </c>
      <c r="Q45" s="77" t="s">
        <v>7</v>
      </c>
      <c r="R45" s="61" t="s">
        <v>221</v>
      </c>
    </row>
    <row r="46" spans="1:18" ht="40.5" customHeight="1">
      <c r="A46" s="30" t="s">
        <v>22</v>
      </c>
      <c r="B46" s="71" t="s">
        <v>131</v>
      </c>
      <c r="C46" s="83" t="s">
        <v>46</v>
      </c>
      <c r="D46" s="31">
        <v>7</v>
      </c>
      <c r="E46" s="32">
        <v>8</v>
      </c>
      <c r="F46" s="32">
        <v>8</v>
      </c>
      <c r="G46" s="33">
        <v>23</v>
      </c>
      <c r="H46" s="34">
        <v>7</v>
      </c>
      <c r="I46" s="36">
        <v>8</v>
      </c>
      <c r="J46" s="36">
        <v>7.5</v>
      </c>
      <c r="K46" s="33">
        <v>22.5</v>
      </c>
      <c r="L46" s="31">
        <v>7</v>
      </c>
      <c r="M46" s="36">
        <v>9</v>
      </c>
      <c r="N46" s="36">
        <v>7.5</v>
      </c>
      <c r="O46" s="33">
        <v>23.5</v>
      </c>
      <c r="P46" s="37">
        <v>23</v>
      </c>
      <c r="Q46" s="77" t="s">
        <v>7</v>
      </c>
      <c r="R46" s="61" t="s">
        <v>285</v>
      </c>
    </row>
    <row r="47" spans="1:18" ht="40.5" customHeight="1">
      <c r="A47" s="30" t="s">
        <v>22</v>
      </c>
      <c r="B47" s="71" t="s">
        <v>129</v>
      </c>
      <c r="C47" s="83" t="s">
        <v>47</v>
      </c>
      <c r="D47" s="31">
        <v>8</v>
      </c>
      <c r="E47" s="32">
        <v>8</v>
      </c>
      <c r="F47" s="32">
        <v>7</v>
      </c>
      <c r="G47" s="33">
        <v>23</v>
      </c>
      <c r="H47" s="34">
        <v>8</v>
      </c>
      <c r="I47" s="36">
        <v>8</v>
      </c>
      <c r="J47" s="36">
        <v>7</v>
      </c>
      <c r="K47" s="33">
        <v>23</v>
      </c>
      <c r="L47" s="31">
        <v>8</v>
      </c>
      <c r="M47" s="36">
        <v>8</v>
      </c>
      <c r="N47" s="36">
        <v>7.5</v>
      </c>
      <c r="O47" s="33">
        <v>23.5</v>
      </c>
      <c r="P47" s="37">
        <v>23.166666666666668</v>
      </c>
      <c r="Q47" s="77" t="s">
        <v>7</v>
      </c>
      <c r="R47" s="61" t="s">
        <v>226</v>
      </c>
    </row>
    <row r="48" spans="1:18" ht="40.5" customHeight="1">
      <c r="A48" s="30" t="s">
        <v>22</v>
      </c>
      <c r="B48" s="71" t="s">
        <v>135</v>
      </c>
      <c r="C48" s="83" t="s">
        <v>31</v>
      </c>
      <c r="D48" s="31">
        <v>7</v>
      </c>
      <c r="E48" s="32">
        <v>8</v>
      </c>
      <c r="F48" s="32">
        <v>7.5</v>
      </c>
      <c r="G48" s="33">
        <v>22.5</v>
      </c>
      <c r="H48" s="34">
        <v>8</v>
      </c>
      <c r="I48" s="36">
        <v>8</v>
      </c>
      <c r="J48" s="36">
        <v>7.5</v>
      </c>
      <c r="K48" s="33">
        <v>23.5</v>
      </c>
      <c r="L48" s="31">
        <v>8</v>
      </c>
      <c r="M48" s="36">
        <v>8</v>
      </c>
      <c r="N48" s="36">
        <v>7.5</v>
      </c>
      <c r="O48" s="33">
        <v>23.5</v>
      </c>
      <c r="P48" s="37">
        <v>23.166666666666668</v>
      </c>
      <c r="Q48" s="77" t="s">
        <v>7</v>
      </c>
      <c r="R48" s="61" t="s">
        <v>230</v>
      </c>
    </row>
    <row r="49" spans="1:18" ht="40.5" customHeight="1">
      <c r="A49" s="30" t="s">
        <v>22</v>
      </c>
      <c r="B49" s="71" t="s">
        <v>139</v>
      </c>
      <c r="C49" s="83" t="s">
        <v>49</v>
      </c>
      <c r="D49" s="31">
        <v>7</v>
      </c>
      <c r="E49" s="32">
        <v>8</v>
      </c>
      <c r="F49" s="32">
        <v>7.5</v>
      </c>
      <c r="G49" s="33">
        <v>22.5</v>
      </c>
      <c r="H49" s="34">
        <v>8</v>
      </c>
      <c r="I49" s="36">
        <v>8</v>
      </c>
      <c r="J49" s="36">
        <v>7</v>
      </c>
      <c r="K49" s="33">
        <v>23</v>
      </c>
      <c r="L49" s="31">
        <v>8</v>
      </c>
      <c r="M49" s="36">
        <v>9</v>
      </c>
      <c r="N49" s="36">
        <v>7.5</v>
      </c>
      <c r="O49" s="33">
        <v>24.5</v>
      </c>
      <c r="P49" s="37">
        <v>23.333333333333332</v>
      </c>
      <c r="Q49" s="77" t="s">
        <v>7</v>
      </c>
      <c r="R49" s="61" t="s">
        <v>233</v>
      </c>
    </row>
    <row r="50" spans="1:18" ht="40.5" customHeight="1">
      <c r="A50" s="30" t="s">
        <v>22</v>
      </c>
      <c r="B50" s="71" t="s">
        <v>141</v>
      </c>
      <c r="C50" s="83" t="s">
        <v>50</v>
      </c>
      <c r="D50" s="31">
        <v>8</v>
      </c>
      <c r="E50" s="32">
        <v>8</v>
      </c>
      <c r="F50" s="32">
        <v>7</v>
      </c>
      <c r="G50" s="33">
        <v>23</v>
      </c>
      <c r="H50" s="34">
        <v>8</v>
      </c>
      <c r="I50" s="36">
        <v>8</v>
      </c>
      <c r="J50" s="36">
        <v>7</v>
      </c>
      <c r="K50" s="33">
        <v>23</v>
      </c>
      <c r="L50" s="31">
        <v>8</v>
      </c>
      <c r="M50" s="36">
        <v>9</v>
      </c>
      <c r="N50" s="36">
        <v>7</v>
      </c>
      <c r="O50" s="33">
        <v>24</v>
      </c>
      <c r="P50" s="37">
        <v>23.333333333333332</v>
      </c>
      <c r="Q50" s="77" t="s">
        <v>7</v>
      </c>
      <c r="R50" s="61" t="s">
        <v>235</v>
      </c>
    </row>
    <row r="51" spans="1:18" ht="40.5" customHeight="1">
      <c r="A51" s="30" t="s">
        <v>22</v>
      </c>
      <c r="B51" s="71" t="s">
        <v>172</v>
      </c>
      <c r="C51" s="83" t="s">
        <v>37</v>
      </c>
      <c r="D51" s="31">
        <v>7</v>
      </c>
      <c r="E51" s="32">
        <v>8</v>
      </c>
      <c r="F51" s="32">
        <v>8</v>
      </c>
      <c r="G51" s="33">
        <v>23</v>
      </c>
      <c r="H51" s="34">
        <v>7</v>
      </c>
      <c r="I51" s="36">
        <v>8</v>
      </c>
      <c r="J51" s="36">
        <v>8</v>
      </c>
      <c r="K51" s="33">
        <v>23</v>
      </c>
      <c r="L51" s="31">
        <v>8</v>
      </c>
      <c r="M51" s="36">
        <v>9</v>
      </c>
      <c r="N51" s="36">
        <v>7.5</v>
      </c>
      <c r="O51" s="33">
        <v>24.5</v>
      </c>
      <c r="P51" s="37">
        <v>23.5</v>
      </c>
      <c r="Q51" s="77" t="s">
        <v>7</v>
      </c>
      <c r="R51" s="61" t="s">
        <v>288</v>
      </c>
    </row>
    <row r="52" spans="1:18" ht="40.5" customHeight="1">
      <c r="A52" s="30" t="s">
        <v>22</v>
      </c>
      <c r="B52" s="71" t="s">
        <v>140</v>
      </c>
      <c r="C52" s="83" t="s">
        <v>56</v>
      </c>
      <c r="D52" s="31">
        <v>8</v>
      </c>
      <c r="E52" s="32">
        <v>8</v>
      </c>
      <c r="F52" s="32">
        <v>8</v>
      </c>
      <c r="G52" s="33">
        <v>24</v>
      </c>
      <c r="H52" s="34">
        <v>8</v>
      </c>
      <c r="I52" s="36">
        <v>8</v>
      </c>
      <c r="J52" s="36">
        <v>8</v>
      </c>
      <c r="K52" s="33">
        <v>24</v>
      </c>
      <c r="L52" s="31">
        <v>7</v>
      </c>
      <c r="M52" s="36">
        <v>8</v>
      </c>
      <c r="N52" s="36">
        <v>7.5</v>
      </c>
      <c r="O52" s="33">
        <v>22.5</v>
      </c>
      <c r="P52" s="37">
        <v>23.5</v>
      </c>
      <c r="Q52" s="77" t="s">
        <v>7</v>
      </c>
      <c r="R52" s="61" t="s">
        <v>234</v>
      </c>
    </row>
    <row r="53" spans="1:18" ht="40.5" customHeight="1">
      <c r="A53" s="30" t="s">
        <v>22</v>
      </c>
      <c r="B53" s="72" t="s">
        <v>119</v>
      </c>
      <c r="C53" s="83" t="s">
        <v>44</v>
      </c>
      <c r="D53" s="31">
        <v>8</v>
      </c>
      <c r="E53" s="32">
        <v>8</v>
      </c>
      <c r="F53" s="32">
        <v>8</v>
      </c>
      <c r="G53" s="33">
        <v>24</v>
      </c>
      <c r="H53" s="34">
        <v>7</v>
      </c>
      <c r="I53" s="36">
        <v>8</v>
      </c>
      <c r="J53" s="36">
        <v>8</v>
      </c>
      <c r="K53" s="33">
        <v>23</v>
      </c>
      <c r="L53" s="31">
        <v>8</v>
      </c>
      <c r="M53" s="36">
        <v>8</v>
      </c>
      <c r="N53" s="36">
        <v>8</v>
      </c>
      <c r="O53" s="33">
        <v>24</v>
      </c>
      <c r="P53" s="37">
        <v>23.666666666666668</v>
      </c>
      <c r="Q53" s="77" t="s">
        <v>7</v>
      </c>
      <c r="R53" s="61" t="s">
        <v>218</v>
      </c>
    </row>
    <row r="54" spans="1:18" ht="40.5" customHeight="1">
      <c r="A54" s="30" t="s">
        <v>22</v>
      </c>
      <c r="B54" s="71" t="s">
        <v>122</v>
      </c>
      <c r="C54" s="83" t="s">
        <v>177</v>
      </c>
      <c r="D54" s="31">
        <v>7</v>
      </c>
      <c r="E54" s="32">
        <v>9</v>
      </c>
      <c r="F54" s="32">
        <v>8</v>
      </c>
      <c r="G54" s="33">
        <v>24</v>
      </c>
      <c r="H54" s="34">
        <v>6</v>
      </c>
      <c r="I54" s="36">
        <v>9</v>
      </c>
      <c r="J54" s="36">
        <v>8</v>
      </c>
      <c r="K54" s="33">
        <v>23</v>
      </c>
      <c r="L54" s="31">
        <v>7</v>
      </c>
      <c r="M54" s="36">
        <v>9</v>
      </c>
      <c r="N54" s="36">
        <v>8</v>
      </c>
      <c r="O54" s="33">
        <v>24</v>
      </c>
      <c r="P54" s="37">
        <v>23.666666666666668</v>
      </c>
      <c r="Q54" s="77" t="s">
        <v>7</v>
      </c>
      <c r="R54" s="61" t="s">
        <v>283</v>
      </c>
    </row>
    <row r="55" spans="1:18" ht="40.5" customHeight="1">
      <c r="A55" s="30" t="s">
        <v>22</v>
      </c>
      <c r="B55" s="71" t="s">
        <v>118</v>
      </c>
      <c r="C55" s="83" t="s">
        <v>32</v>
      </c>
      <c r="D55" s="31">
        <v>8</v>
      </c>
      <c r="E55" s="32">
        <v>8</v>
      </c>
      <c r="F55" s="32">
        <v>8</v>
      </c>
      <c r="G55" s="33">
        <v>24</v>
      </c>
      <c r="H55" s="34">
        <v>8</v>
      </c>
      <c r="I55" s="36">
        <v>8</v>
      </c>
      <c r="J55" s="36">
        <v>7.5</v>
      </c>
      <c r="K55" s="33">
        <v>23.5</v>
      </c>
      <c r="L55" s="31">
        <v>8</v>
      </c>
      <c r="M55" s="36">
        <v>8</v>
      </c>
      <c r="N55" s="36">
        <v>8</v>
      </c>
      <c r="O55" s="33">
        <v>24</v>
      </c>
      <c r="P55" s="37">
        <v>23.833333333333332</v>
      </c>
      <c r="Q55" s="77" t="s">
        <v>7</v>
      </c>
      <c r="R55" s="61" t="s">
        <v>217</v>
      </c>
    </row>
    <row r="56" spans="1:18" ht="40.5" customHeight="1">
      <c r="A56" s="30" t="s">
        <v>22</v>
      </c>
      <c r="B56" s="71" t="s">
        <v>124</v>
      </c>
      <c r="C56" s="83" t="s">
        <v>33</v>
      </c>
      <c r="D56" s="50">
        <v>8</v>
      </c>
      <c r="E56" s="51">
        <v>8</v>
      </c>
      <c r="F56" s="51">
        <v>7.5</v>
      </c>
      <c r="G56" s="52">
        <v>23.5</v>
      </c>
      <c r="H56" s="53">
        <v>7</v>
      </c>
      <c r="I56" s="54">
        <v>9</v>
      </c>
      <c r="J56" s="54">
        <v>8</v>
      </c>
      <c r="K56" s="55">
        <v>24</v>
      </c>
      <c r="L56" s="50">
        <v>8</v>
      </c>
      <c r="M56" s="54">
        <v>9</v>
      </c>
      <c r="N56" s="54">
        <v>8</v>
      </c>
      <c r="O56" s="52">
        <v>25</v>
      </c>
      <c r="P56" s="37">
        <v>24.166666666666668</v>
      </c>
      <c r="Q56" s="77" t="s">
        <v>7</v>
      </c>
      <c r="R56" s="66" t="s">
        <v>222</v>
      </c>
    </row>
    <row r="57" spans="1:18" ht="40.5" customHeight="1">
      <c r="A57" s="30" t="s">
        <v>22</v>
      </c>
      <c r="B57" s="71" t="s">
        <v>130</v>
      </c>
      <c r="C57" s="83" t="s">
        <v>54</v>
      </c>
      <c r="D57" s="31">
        <v>8</v>
      </c>
      <c r="E57" s="32">
        <v>8</v>
      </c>
      <c r="F57" s="32">
        <v>8</v>
      </c>
      <c r="G57" s="33">
        <v>24</v>
      </c>
      <c r="H57" s="34">
        <v>8</v>
      </c>
      <c r="I57" s="36">
        <v>8</v>
      </c>
      <c r="J57" s="36">
        <v>8</v>
      </c>
      <c r="K57" s="33">
        <v>24</v>
      </c>
      <c r="L57" s="31">
        <v>8</v>
      </c>
      <c r="M57" s="36">
        <v>9</v>
      </c>
      <c r="N57" s="36">
        <v>7.5</v>
      </c>
      <c r="O57" s="33">
        <v>24.5</v>
      </c>
      <c r="P57" s="37">
        <v>24.166666666666668</v>
      </c>
      <c r="Q57" s="77" t="s">
        <v>7</v>
      </c>
      <c r="R57" s="61" t="s">
        <v>227</v>
      </c>
    </row>
    <row r="58" spans="1:18" ht="40.5" customHeight="1">
      <c r="A58" s="30" t="s">
        <v>22</v>
      </c>
      <c r="B58" s="71" t="s">
        <v>127</v>
      </c>
      <c r="C58" s="83" t="s">
        <v>52</v>
      </c>
      <c r="D58" s="31">
        <v>8</v>
      </c>
      <c r="E58" s="32">
        <v>9</v>
      </c>
      <c r="F58" s="32">
        <v>8</v>
      </c>
      <c r="G58" s="33">
        <v>25</v>
      </c>
      <c r="H58" s="34">
        <v>7</v>
      </c>
      <c r="I58" s="36">
        <v>9</v>
      </c>
      <c r="J58" s="36">
        <v>8</v>
      </c>
      <c r="K58" s="33">
        <v>24</v>
      </c>
      <c r="L58" s="31">
        <v>8</v>
      </c>
      <c r="M58" s="36">
        <v>9</v>
      </c>
      <c r="N58" s="36">
        <v>8.5</v>
      </c>
      <c r="O58" s="33">
        <v>25.5</v>
      </c>
      <c r="P58" s="37">
        <v>24.833333333333332</v>
      </c>
      <c r="Q58" s="77" t="s">
        <v>7</v>
      </c>
      <c r="R58" s="61" t="s">
        <v>225</v>
      </c>
    </row>
    <row r="59" spans="1:18" ht="40.5" customHeight="1">
      <c r="A59" s="30" t="s">
        <v>22</v>
      </c>
      <c r="B59" s="71" t="s">
        <v>142</v>
      </c>
      <c r="C59" s="83" t="s">
        <v>57</v>
      </c>
      <c r="D59" s="31">
        <v>8</v>
      </c>
      <c r="E59" s="32">
        <v>9</v>
      </c>
      <c r="F59" s="32">
        <v>8.5</v>
      </c>
      <c r="G59" s="33">
        <v>25.5</v>
      </c>
      <c r="H59" s="34">
        <v>7</v>
      </c>
      <c r="I59" s="36">
        <v>9</v>
      </c>
      <c r="J59" s="36">
        <v>9</v>
      </c>
      <c r="K59" s="33">
        <v>25</v>
      </c>
      <c r="L59" s="31">
        <v>8</v>
      </c>
      <c r="M59" s="36">
        <v>8</v>
      </c>
      <c r="N59" s="36">
        <v>8.5</v>
      </c>
      <c r="O59" s="33">
        <v>24.5</v>
      </c>
      <c r="P59" s="37">
        <v>25</v>
      </c>
      <c r="Q59" s="77" t="s">
        <v>7</v>
      </c>
      <c r="R59" s="61" t="s">
        <v>236</v>
      </c>
    </row>
    <row r="60" spans="1:18" s="99" customFormat="1" ht="40.5" customHeight="1">
      <c r="A60" s="88" t="s">
        <v>22</v>
      </c>
      <c r="B60" s="89" t="s">
        <v>138</v>
      </c>
      <c r="C60" s="90" t="s">
        <v>40</v>
      </c>
      <c r="D60" s="91">
        <v>8</v>
      </c>
      <c r="E60" s="92">
        <v>9</v>
      </c>
      <c r="F60" s="92">
        <v>7.5</v>
      </c>
      <c r="G60" s="93">
        <v>24.5</v>
      </c>
      <c r="H60" s="94">
        <v>8</v>
      </c>
      <c r="I60" s="95">
        <v>9</v>
      </c>
      <c r="J60" s="95">
        <v>8</v>
      </c>
      <c r="K60" s="93">
        <v>25</v>
      </c>
      <c r="L60" s="91">
        <v>8</v>
      </c>
      <c r="M60" s="95">
        <v>10</v>
      </c>
      <c r="N60" s="95">
        <v>8</v>
      </c>
      <c r="O60" s="93">
        <v>26</v>
      </c>
      <c r="P60" s="96">
        <v>25.166666666666668</v>
      </c>
      <c r="Q60" s="97" t="s">
        <v>12</v>
      </c>
      <c r="R60" s="98" t="s">
        <v>287</v>
      </c>
    </row>
    <row r="61" spans="1:18" ht="8.25" customHeight="1">
      <c r="A61" s="40"/>
      <c r="B61" s="62"/>
      <c r="C61" s="84"/>
      <c r="D61" s="40"/>
      <c r="E61" s="40"/>
      <c r="F61" s="40"/>
      <c r="G61" s="41"/>
      <c r="H61" s="40"/>
      <c r="I61" s="42"/>
      <c r="J61" s="42"/>
      <c r="K61" s="41"/>
      <c r="L61" s="40"/>
      <c r="M61" s="42"/>
      <c r="N61" s="42"/>
      <c r="O61" s="41"/>
      <c r="P61" s="41"/>
      <c r="Q61" s="47"/>
      <c r="R61" s="62"/>
    </row>
    <row r="62" spans="1:17" ht="30.75" customHeight="1">
      <c r="A62" s="2"/>
      <c r="B62" s="68" t="s">
        <v>25</v>
      </c>
      <c r="C62" s="82" t="s">
        <v>21</v>
      </c>
      <c r="D62" s="1">
        <v>30</v>
      </c>
      <c r="E62" s="1"/>
      <c r="F62" s="1"/>
      <c r="G62" s="39"/>
      <c r="K62" s="39"/>
      <c r="O62" s="39"/>
      <c r="P62" s="39"/>
      <c r="Q62" s="27"/>
    </row>
    <row r="63" spans="1:18" s="49" customFormat="1" ht="6" customHeight="1">
      <c r="A63" s="44"/>
      <c r="B63" s="64"/>
      <c r="C63" s="86"/>
      <c r="D63" s="44"/>
      <c r="E63" s="44"/>
      <c r="F63" s="44"/>
      <c r="G63" s="45"/>
      <c r="H63" s="44"/>
      <c r="I63" s="44"/>
      <c r="J63" s="44"/>
      <c r="K63" s="45"/>
      <c r="L63" s="44"/>
      <c r="M63" s="44"/>
      <c r="N63" s="44"/>
      <c r="O63" s="45"/>
      <c r="P63" s="45"/>
      <c r="Q63" s="48"/>
      <c r="R63" s="64"/>
    </row>
    <row r="64" spans="1:18" ht="36" customHeight="1">
      <c r="A64" s="30" t="s">
        <v>23</v>
      </c>
      <c r="B64" s="71" t="s">
        <v>156</v>
      </c>
      <c r="C64" s="83" t="s">
        <v>48</v>
      </c>
      <c r="D64" s="50">
        <v>7</v>
      </c>
      <c r="E64" s="51">
        <v>8</v>
      </c>
      <c r="F64" s="51">
        <v>6</v>
      </c>
      <c r="G64" s="52">
        <v>21</v>
      </c>
      <c r="H64" s="53">
        <v>7</v>
      </c>
      <c r="I64" s="54">
        <v>8</v>
      </c>
      <c r="J64" s="54">
        <v>6</v>
      </c>
      <c r="K64" s="55">
        <v>21</v>
      </c>
      <c r="L64" s="50">
        <v>6</v>
      </c>
      <c r="M64" s="54">
        <v>9</v>
      </c>
      <c r="N64" s="54">
        <v>6</v>
      </c>
      <c r="O64" s="52">
        <v>21</v>
      </c>
      <c r="P64" s="37">
        <v>21</v>
      </c>
      <c r="Q64" s="77" t="s">
        <v>4</v>
      </c>
      <c r="R64" s="65" t="s">
        <v>248</v>
      </c>
    </row>
    <row r="65" spans="1:18" ht="36" customHeight="1">
      <c r="A65" s="30" t="s">
        <v>23</v>
      </c>
      <c r="B65" s="71" t="s">
        <v>165</v>
      </c>
      <c r="C65" s="83" t="s">
        <v>43</v>
      </c>
      <c r="D65" s="50">
        <v>8</v>
      </c>
      <c r="E65" s="51">
        <v>8</v>
      </c>
      <c r="F65" s="51">
        <v>6</v>
      </c>
      <c r="G65" s="52">
        <v>22</v>
      </c>
      <c r="H65" s="53">
        <v>7</v>
      </c>
      <c r="I65" s="54">
        <v>8</v>
      </c>
      <c r="J65" s="54">
        <v>6</v>
      </c>
      <c r="K65" s="55">
        <v>21</v>
      </c>
      <c r="L65" s="50">
        <v>6</v>
      </c>
      <c r="M65" s="54">
        <v>8</v>
      </c>
      <c r="N65" s="54">
        <v>6</v>
      </c>
      <c r="O65" s="52">
        <v>20</v>
      </c>
      <c r="P65" s="37">
        <v>21</v>
      </c>
      <c r="Q65" s="77" t="s">
        <v>4</v>
      </c>
      <c r="R65" s="66" t="s">
        <v>256</v>
      </c>
    </row>
    <row r="66" spans="1:18" ht="36" customHeight="1">
      <c r="A66" s="30" t="s">
        <v>23</v>
      </c>
      <c r="B66" s="71" t="s">
        <v>150</v>
      </c>
      <c r="C66" s="83" t="s">
        <v>58</v>
      </c>
      <c r="D66" s="50">
        <v>7</v>
      </c>
      <c r="E66" s="51">
        <v>9</v>
      </c>
      <c r="F66" s="51">
        <v>6</v>
      </c>
      <c r="G66" s="52">
        <v>22</v>
      </c>
      <c r="H66" s="53">
        <v>7</v>
      </c>
      <c r="I66" s="54">
        <v>8</v>
      </c>
      <c r="J66" s="54">
        <v>6</v>
      </c>
      <c r="K66" s="55">
        <v>21</v>
      </c>
      <c r="L66" s="50">
        <v>6</v>
      </c>
      <c r="M66" s="54">
        <v>9</v>
      </c>
      <c r="N66" s="54">
        <v>6</v>
      </c>
      <c r="O66" s="52">
        <v>21</v>
      </c>
      <c r="P66" s="37">
        <v>21.333333333333332</v>
      </c>
      <c r="Q66" s="77" t="s">
        <v>4</v>
      </c>
      <c r="R66" s="66" t="s">
        <v>244</v>
      </c>
    </row>
    <row r="67" spans="1:18" ht="36" customHeight="1">
      <c r="A67" s="30" t="s">
        <v>23</v>
      </c>
      <c r="B67" s="71" t="s">
        <v>154</v>
      </c>
      <c r="C67" s="83" t="s">
        <v>39</v>
      </c>
      <c r="D67" s="50">
        <v>7</v>
      </c>
      <c r="E67" s="51">
        <v>8</v>
      </c>
      <c r="F67" s="51">
        <v>6.5</v>
      </c>
      <c r="G67" s="52">
        <v>21.5</v>
      </c>
      <c r="H67" s="53">
        <v>7</v>
      </c>
      <c r="I67" s="54">
        <v>8</v>
      </c>
      <c r="J67" s="54">
        <v>6.5</v>
      </c>
      <c r="K67" s="55">
        <v>21.5</v>
      </c>
      <c r="L67" s="50">
        <v>7</v>
      </c>
      <c r="M67" s="54">
        <v>8</v>
      </c>
      <c r="N67" s="54">
        <v>6</v>
      </c>
      <c r="O67" s="52">
        <v>21</v>
      </c>
      <c r="P67" s="37">
        <v>21.333333333333332</v>
      </c>
      <c r="Q67" s="77" t="s">
        <v>4</v>
      </c>
      <c r="R67" s="66" t="s">
        <v>247</v>
      </c>
    </row>
    <row r="68" spans="1:18" ht="36" customHeight="1">
      <c r="A68" s="30" t="s">
        <v>23</v>
      </c>
      <c r="B68" s="71" t="s">
        <v>171</v>
      </c>
      <c r="C68" s="83" t="s">
        <v>65</v>
      </c>
      <c r="D68" s="50">
        <v>7</v>
      </c>
      <c r="E68" s="51">
        <v>8</v>
      </c>
      <c r="F68" s="51">
        <v>6.5</v>
      </c>
      <c r="G68" s="52">
        <v>21.5</v>
      </c>
      <c r="H68" s="53">
        <v>7</v>
      </c>
      <c r="I68" s="54">
        <v>8</v>
      </c>
      <c r="J68" s="54">
        <v>6.5</v>
      </c>
      <c r="K68" s="55">
        <v>21.5</v>
      </c>
      <c r="L68" s="50">
        <v>6</v>
      </c>
      <c r="M68" s="54">
        <v>8</v>
      </c>
      <c r="N68" s="54">
        <v>7</v>
      </c>
      <c r="O68" s="52">
        <v>21</v>
      </c>
      <c r="P68" s="37">
        <v>21.333333333333332</v>
      </c>
      <c r="Q68" s="77" t="s">
        <v>4</v>
      </c>
      <c r="R68" s="66" t="s">
        <v>261</v>
      </c>
    </row>
    <row r="69" spans="1:18" ht="36" customHeight="1">
      <c r="A69" s="30" t="s">
        <v>23</v>
      </c>
      <c r="B69" s="71" t="s">
        <v>145</v>
      </c>
      <c r="C69" s="83" t="s">
        <v>175</v>
      </c>
      <c r="D69" s="50">
        <v>6</v>
      </c>
      <c r="E69" s="51">
        <v>8</v>
      </c>
      <c r="F69" s="51">
        <v>7</v>
      </c>
      <c r="G69" s="52">
        <v>21</v>
      </c>
      <c r="H69" s="53">
        <v>6</v>
      </c>
      <c r="I69" s="54">
        <v>8</v>
      </c>
      <c r="J69" s="54">
        <v>7</v>
      </c>
      <c r="K69" s="55">
        <v>21</v>
      </c>
      <c r="L69" s="50">
        <v>7</v>
      </c>
      <c r="M69" s="54">
        <v>9</v>
      </c>
      <c r="N69" s="54">
        <v>7</v>
      </c>
      <c r="O69" s="52">
        <v>23</v>
      </c>
      <c r="P69" s="37">
        <v>21.666666666666668</v>
      </c>
      <c r="Q69" s="77" t="s">
        <v>4</v>
      </c>
      <c r="R69" s="66" t="s">
        <v>239</v>
      </c>
    </row>
    <row r="70" spans="1:18" ht="36" customHeight="1">
      <c r="A70" s="30" t="s">
        <v>23</v>
      </c>
      <c r="B70" s="71" t="s">
        <v>148</v>
      </c>
      <c r="C70" s="83" t="s">
        <v>31</v>
      </c>
      <c r="D70" s="50">
        <v>6</v>
      </c>
      <c r="E70" s="51">
        <v>7</v>
      </c>
      <c r="F70" s="51">
        <v>7.5</v>
      </c>
      <c r="G70" s="52">
        <v>20.5</v>
      </c>
      <c r="H70" s="53">
        <v>6</v>
      </c>
      <c r="I70" s="54">
        <v>8</v>
      </c>
      <c r="J70" s="54">
        <v>7.5</v>
      </c>
      <c r="K70" s="55">
        <v>21.5</v>
      </c>
      <c r="L70" s="50">
        <v>7</v>
      </c>
      <c r="M70" s="54">
        <v>8</v>
      </c>
      <c r="N70" s="54">
        <v>8</v>
      </c>
      <c r="O70" s="52">
        <v>23</v>
      </c>
      <c r="P70" s="37">
        <v>21.666666666666668</v>
      </c>
      <c r="Q70" s="77" t="s">
        <v>4</v>
      </c>
      <c r="R70" s="66" t="s">
        <v>289</v>
      </c>
    </row>
    <row r="71" spans="1:18" ht="36" customHeight="1">
      <c r="A71" s="30" t="s">
        <v>23</v>
      </c>
      <c r="B71" s="71" t="s">
        <v>151</v>
      </c>
      <c r="C71" s="83" t="s">
        <v>50</v>
      </c>
      <c r="D71" s="50">
        <v>7</v>
      </c>
      <c r="E71" s="51">
        <v>8</v>
      </c>
      <c r="F71" s="51">
        <v>6</v>
      </c>
      <c r="G71" s="52">
        <v>21</v>
      </c>
      <c r="H71" s="53">
        <v>7</v>
      </c>
      <c r="I71" s="54">
        <v>8</v>
      </c>
      <c r="J71" s="54">
        <v>7.5</v>
      </c>
      <c r="K71" s="55">
        <v>22.5</v>
      </c>
      <c r="L71" s="50">
        <v>8</v>
      </c>
      <c r="M71" s="54">
        <v>8</v>
      </c>
      <c r="N71" s="54">
        <v>7</v>
      </c>
      <c r="O71" s="52">
        <v>23</v>
      </c>
      <c r="P71" s="37">
        <v>22.166666666666668</v>
      </c>
      <c r="Q71" s="77" t="s">
        <v>7</v>
      </c>
      <c r="R71" s="66" t="s">
        <v>290</v>
      </c>
    </row>
    <row r="72" spans="1:18" ht="36" customHeight="1">
      <c r="A72" s="30" t="s">
        <v>23</v>
      </c>
      <c r="B72" s="71" t="s">
        <v>169</v>
      </c>
      <c r="C72" s="83" t="s">
        <v>44</v>
      </c>
      <c r="D72" s="50">
        <v>6</v>
      </c>
      <c r="E72" s="51">
        <v>8</v>
      </c>
      <c r="F72" s="51">
        <v>7.5</v>
      </c>
      <c r="G72" s="52">
        <v>21.5</v>
      </c>
      <c r="H72" s="53">
        <v>6</v>
      </c>
      <c r="I72" s="54">
        <v>8</v>
      </c>
      <c r="J72" s="54">
        <v>7.5</v>
      </c>
      <c r="K72" s="55">
        <v>21.5</v>
      </c>
      <c r="L72" s="50">
        <v>7</v>
      </c>
      <c r="M72" s="54">
        <v>9</v>
      </c>
      <c r="N72" s="54">
        <v>7.5</v>
      </c>
      <c r="O72" s="52">
        <v>23.5</v>
      </c>
      <c r="P72" s="37">
        <v>22.166666666666668</v>
      </c>
      <c r="Q72" s="77" t="s">
        <v>7</v>
      </c>
      <c r="R72" s="66" t="s">
        <v>259</v>
      </c>
    </row>
    <row r="73" spans="1:18" ht="36" customHeight="1">
      <c r="A73" s="30" t="s">
        <v>23</v>
      </c>
      <c r="B73" s="71" t="s">
        <v>161</v>
      </c>
      <c r="C73" s="83" t="s">
        <v>178</v>
      </c>
      <c r="D73" s="50">
        <v>6</v>
      </c>
      <c r="E73" s="51">
        <v>9</v>
      </c>
      <c r="F73" s="51">
        <v>7</v>
      </c>
      <c r="G73" s="52">
        <v>22</v>
      </c>
      <c r="H73" s="53">
        <v>7</v>
      </c>
      <c r="I73" s="54">
        <v>8</v>
      </c>
      <c r="J73" s="54">
        <v>7.5</v>
      </c>
      <c r="K73" s="55">
        <v>22.5</v>
      </c>
      <c r="L73" s="50">
        <v>7</v>
      </c>
      <c r="M73" s="54">
        <v>8</v>
      </c>
      <c r="N73" s="54">
        <v>8</v>
      </c>
      <c r="O73" s="52">
        <v>23</v>
      </c>
      <c r="P73" s="37">
        <v>22.5</v>
      </c>
      <c r="Q73" s="77" t="s">
        <v>7</v>
      </c>
      <c r="R73" s="66" t="s">
        <v>252</v>
      </c>
    </row>
    <row r="74" spans="1:18" ht="36" customHeight="1">
      <c r="A74" s="30" t="s">
        <v>23</v>
      </c>
      <c r="B74" s="71" t="s">
        <v>164</v>
      </c>
      <c r="C74" s="83" t="s">
        <v>53</v>
      </c>
      <c r="D74" s="50">
        <v>6</v>
      </c>
      <c r="E74" s="51">
        <v>8</v>
      </c>
      <c r="F74" s="51">
        <v>7.5</v>
      </c>
      <c r="G74" s="52">
        <v>21.5</v>
      </c>
      <c r="H74" s="53">
        <v>7</v>
      </c>
      <c r="I74" s="54">
        <v>8</v>
      </c>
      <c r="J74" s="54">
        <v>7.5</v>
      </c>
      <c r="K74" s="55">
        <v>22.5</v>
      </c>
      <c r="L74" s="50">
        <v>8</v>
      </c>
      <c r="M74" s="54">
        <v>8</v>
      </c>
      <c r="N74" s="54">
        <v>8</v>
      </c>
      <c r="O74" s="52">
        <v>24</v>
      </c>
      <c r="P74" s="37">
        <v>22.666666666666668</v>
      </c>
      <c r="Q74" s="77" t="s">
        <v>7</v>
      </c>
      <c r="R74" s="66" t="s">
        <v>255</v>
      </c>
    </row>
    <row r="75" spans="1:18" ht="36" customHeight="1">
      <c r="A75" s="30" t="s">
        <v>23</v>
      </c>
      <c r="B75" s="71" t="s">
        <v>153</v>
      </c>
      <c r="C75" s="83" t="s">
        <v>34</v>
      </c>
      <c r="D75" s="50">
        <v>7</v>
      </c>
      <c r="E75" s="51">
        <v>8</v>
      </c>
      <c r="F75" s="51">
        <v>7</v>
      </c>
      <c r="G75" s="52">
        <v>22</v>
      </c>
      <c r="H75" s="53">
        <v>7</v>
      </c>
      <c r="I75" s="54">
        <v>8</v>
      </c>
      <c r="J75" s="54">
        <v>7.5</v>
      </c>
      <c r="K75" s="55">
        <v>22.5</v>
      </c>
      <c r="L75" s="50">
        <v>7</v>
      </c>
      <c r="M75" s="54">
        <v>9</v>
      </c>
      <c r="N75" s="54">
        <v>8</v>
      </c>
      <c r="O75" s="52">
        <v>24</v>
      </c>
      <c r="P75" s="37">
        <v>22.833333333333332</v>
      </c>
      <c r="Q75" s="77" t="s">
        <v>7</v>
      </c>
      <c r="R75" s="66" t="s">
        <v>246</v>
      </c>
    </row>
    <row r="76" spans="1:18" ht="36" customHeight="1">
      <c r="A76" s="30" t="s">
        <v>23</v>
      </c>
      <c r="B76" s="71" t="s">
        <v>168</v>
      </c>
      <c r="C76" s="83" t="s">
        <v>49</v>
      </c>
      <c r="D76" s="50">
        <v>7</v>
      </c>
      <c r="E76" s="51">
        <v>8</v>
      </c>
      <c r="F76" s="51">
        <v>7</v>
      </c>
      <c r="G76" s="52">
        <v>22</v>
      </c>
      <c r="H76" s="53">
        <v>7</v>
      </c>
      <c r="I76" s="54">
        <v>8</v>
      </c>
      <c r="J76" s="54">
        <v>7</v>
      </c>
      <c r="K76" s="55">
        <v>22</v>
      </c>
      <c r="L76" s="50">
        <v>8</v>
      </c>
      <c r="M76" s="54">
        <v>9</v>
      </c>
      <c r="N76" s="54">
        <v>7.5</v>
      </c>
      <c r="O76" s="52">
        <v>24.5</v>
      </c>
      <c r="P76" s="37">
        <v>22.833333333333332</v>
      </c>
      <c r="Q76" s="77" t="s">
        <v>7</v>
      </c>
      <c r="R76" s="66" t="s">
        <v>293</v>
      </c>
    </row>
    <row r="77" spans="1:18" ht="36" customHeight="1">
      <c r="A77" s="30" t="s">
        <v>23</v>
      </c>
      <c r="B77" s="71" t="s">
        <v>157</v>
      </c>
      <c r="C77" s="83" t="s">
        <v>32</v>
      </c>
      <c r="D77" s="50">
        <v>7</v>
      </c>
      <c r="E77" s="51">
        <v>8</v>
      </c>
      <c r="F77" s="51">
        <v>7.5</v>
      </c>
      <c r="G77" s="52">
        <v>22.5</v>
      </c>
      <c r="H77" s="53">
        <v>7</v>
      </c>
      <c r="I77" s="54">
        <v>8</v>
      </c>
      <c r="J77" s="54">
        <v>7.5</v>
      </c>
      <c r="K77" s="55">
        <v>22.5</v>
      </c>
      <c r="L77" s="50">
        <v>7</v>
      </c>
      <c r="M77" s="54">
        <v>9</v>
      </c>
      <c r="N77" s="54">
        <v>8</v>
      </c>
      <c r="O77" s="52">
        <v>24</v>
      </c>
      <c r="P77" s="37">
        <v>23</v>
      </c>
      <c r="Q77" s="77" t="s">
        <v>7</v>
      </c>
      <c r="R77" s="66" t="s">
        <v>292</v>
      </c>
    </row>
    <row r="78" spans="1:18" ht="36" customHeight="1">
      <c r="A78" s="30" t="s">
        <v>23</v>
      </c>
      <c r="B78" s="71" t="s">
        <v>143</v>
      </c>
      <c r="C78" s="83" t="s">
        <v>56</v>
      </c>
      <c r="D78" s="50">
        <v>7</v>
      </c>
      <c r="E78" s="51">
        <v>8</v>
      </c>
      <c r="F78" s="51">
        <v>7.5</v>
      </c>
      <c r="G78" s="52">
        <v>22.5</v>
      </c>
      <c r="H78" s="53">
        <v>8</v>
      </c>
      <c r="I78" s="54">
        <v>8</v>
      </c>
      <c r="J78" s="54">
        <v>7</v>
      </c>
      <c r="K78" s="55">
        <v>23</v>
      </c>
      <c r="L78" s="50">
        <v>7</v>
      </c>
      <c r="M78" s="54">
        <v>9</v>
      </c>
      <c r="N78" s="54">
        <v>8</v>
      </c>
      <c r="O78" s="52">
        <v>24</v>
      </c>
      <c r="P78" s="37">
        <v>23.166666666666668</v>
      </c>
      <c r="Q78" s="77" t="s">
        <v>7</v>
      </c>
      <c r="R78" s="66" t="s">
        <v>237</v>
      </c>
    </row>
    <row r="79" spans="1:18" ht="36" customHeight="1">
      <c r="A79" s="30" t="s">
        <v>23</v>
      </c>
      <c r="B79" s="71" t="s">
        <v>144</v>
      </c>
      <c r="C79" s="83" t="s">
        <v>41</v>
      </c>
      <c r="D79" s="50">
        <v>7</v>
      </c>
      <c r="E79" s="51">
        <v>8</v>
      </c>
      <c r="F79" s="51">
        <v>8</v>
      </c>
      <c r="G79" s="52">
        <v>23</v>
      </c>
      <c r="H79" s="53">
        <v>7</v>
      </c>
      <c r="I79" s="54">
        <v>9</v>
      </c>
      <c r="J79" s="54">
        <v>7.5</v>
      </c>
      <c r="K79" s="55">
        <v>23.5</v>
      </c>
      <c r="L79" s="50">
        <v>6</v>
      </c>
      <c r="M79" s="54">
        <v>9</v>
      </c>
      <c r="N79" s="54">
        <v>8</v>
      </c>
      <c r="O79" s="52">
        <v>23</v>
      </c>
      <c r="P79" s="37">
        <v>23.166666666666668</v>
      </c>
      <c r="Q79" s="77" t="s">
        <v>7</v>
      </c>
      <c r="R79" s="66" t="s">
        <v>238</v>
      </c>
    </row>
    <row r="80" spans="1:18" ht="36" customHeight="1">
      <c r="A80" s="30" t="s">
        <v>23</v>
      </c>
      <c r="B80" s="71" t="s">
        <v>149</v>
      </c>
      <c r="C80" s="83" t="s">
        <v>47</v>
      </c>
      <c r="D80" s="50">
        <v>8</v>
      </c>
      <c r="E80" s="51">
        <v>8</v>
      </c>
      <c r="F80" s="51">
        <v>8</v>
      </c>
      <c r="G80" s="52">
        <v>24</v>
      </c>
      <c r="H80" s="53">
        <v>7</v>
      </c>
      <c r="I80" s="54">
        <v>8</v>
      </c>
      <c r="J80" s="54">
        <v>7.5</v>
      </c>
      <c r="K80" s="55">
        <v>22.5</v>
      </c>
      <c r="L80" s="50">
        <v>6</v>
      </c>
      <c r="M80" s="54">
        <v>9</v>
      </c>
      <c r="N80" s="54">
        <v>8</v>
      </c>
      <c r="O80" s="52">
        <v>23</v>
      </c>
      <c r="P80" s="37">
        <v>23.166666666666668</v>
      </c>
      <c r="Q80" s="77" t="s">
        <v>7</v>
      </c>
      <c r="R80" s="66" t="s">
        <v>243</v>
      </c>
    </row>
    <row r="81" spans="1:18" ht="36" customHeight="1">
      <c r="A81" s="30" t="s">
        <v>23</v>
      </c>
      <c r="B81" s="71" t="s">
        <v>166</v>
      </c>
      <c r="C81" s="83" t="s">
        <v>38</v>
      </c>
      <c r="D81" s="50">
        <v>7</v>
      </c>
      <c r="E81" s="51">
        <v>8</v>
      </c>
      <c r="F81" s="51">
        <v>8</v>
      </c>
      <c r="G81" s="52">
        <v>23</v>
      </c>
      <c r="H81" s="53">
        <v>7</v>
      </c>
      <c r="I81" s="54">
        <v>8</v>
      </c>
      <c r="J81" s="54">
        <v>7.5</v>
      </c>
      <c r="K81" s="55">
        <v>22.5</v>
      </c>
      <c r="L81" s="50">
        <v>7</v>
      </c>
      <c r="M81" s="54">
        <v>9</v>
      </c>
      <c r="N81" s="54">
        <v>8</v>
      </c>
      <c r="O81" s="52">
        <v>24</v>
      </c>
      <c r="P81" s="37">
        <v>23.166666666666668</v>
      </c>
      <c r="Q81" s="77" t="s">
        <v>7</v>
      </c>
      <c r="R81" s="66" t="s">
        <v>257</v>
      </c>
    </row>
    <row r="82" spans="1:18" ht="36" customHeight="1">
      <c r="A82" s="30" t="s">
        <v>23</v>
      </c>
      <c r="B82" s="71" t="s">
        <v>170</v>
      </c>
      <c r="C82" s="83" t="s">
        <v>45</v>
      </c>
      <c r="D82" s="50">
        <v>8</v>
      </c>
      <c r="E82" s="51">
        <v>8</v>
      </c>
      <c r="F82" s="51">
        <v>7.5</v>
      </c>
      <c r="G82" s="52">
        <v>23.5</v>
      </c>
      <c r="H82" s="53">
        <v>7</v>
      </c>
      <c r="I82" s="54">
        <v>8</v>
      </c>
      <c r="J82" s="54">
        <v>7.5</v>
      </c>
      <c r="K82" s="55">
        <v>22.5</v>
      </c>
      <c r="L82" s="50">
        <v>7</v>
      </c>
      <c r="M82" s="54">
        <v>9</v>
      </c>
      <c r="N82" s="54">
        <v>8</v>
      </c>
      <c r="O82" s="52">
        <v>24</v>
      </c>
      <c r="P82" s="37">
        <v>23.333333333333332</v>
      </c>
      <c r="Q82" s="77" t="s">
        <v>7</v>
      </c>
      <c r="R82" s="66" t="s">
        <v>260</v>
      </c>
    </row>
    <row r="83" spans="1:18" ht="36" customHeight="1">
      <c r="A83" s="30" t="s">
        <v>23</v>
      </c>
      <c r="B83" s="71" t="s">
        <v>158</v>
      </c>
      <c r="C83" s="83" t="s">
        <v>33</v>
      </c>
      <c r="D83" s="50">
        <v>8</v>
      </c>
      <c r="E83" s="51">
        <v>8</v>
      </c>
      <c r="F83" s="51">
        <v>7.5</v>
      </c>
      <c r="G83" s="52">
        <v>23.5</v>
      </c>
      <c r="H83" s="53">
        <v>7</v>
      </c>
      <c r="I83" s="54">
        <v>9</v>
      </c>
      <c r="J83" s="54">
        <v>7</v>
      </c>
      <c r="K83" s="55">
        <v>23</v>
      </c>
      <c r="L83" s="50">
        <v>8</v>
      </c>
      <c r="M83" s="54">
        <v>8</v>
      </c>
      <c r="N83" s="54">
        <v>8</v>
      </c>
      <c r="O83" s="52">
        <v>24</v>
      </c>
      <c r="P83" s="37">
        <v>23.5</v>
      </c>
      <c r="Q83" s="77" t="s">
        <v>7</v>
      </c>
      <c r="R83" s="66" t="s">
        <v>249</v>
      </c>
    </row>
    <row r="84" spans="1:18" ht="36" customHeight="1">
      <c r="A84" s="30" t="s">
        <v>23</v>
      </c>
      <c r="B84" s="71" t="s">
        <v>159</v>
      </c>
      <c r="C84" s="83" t="s">
        <v>46</v>
      </c>
      <c r="D84" s="50">
        <v>8</v>
      </c>
      <c r="E84" s="51">
        <v>9</v>
      </c>
      <c r="F84" s="51">
        <v>7</v>
      </c>
      <c r="G84" s="52">
        <v>24</v>
      </c>
      <c r="H84" s="53">
        <v>8</v>
      </c>
      <c r="I84" s="54">
        <v>9</v>
      </c>
      <c r="J84" s="54">
        <v>6.5</v>
      </c>
      <c r="K84" s="55">
        <v>23.5</v>
      </c>
      <c r="L84" s="50">
        <v>7</v>
      </c>
      <c r="M84" s="54">
        <v>9</v>
      </c>
      <c r="N84" s="54">
        <v>7</v>
      </c>
      <c r="O84" s="52">
        <v>23</v>
      </c>
      <c r="P84" s="37">
        <v>23.5</v>
      </c>
      <c r="Q84" s="77" t="s">
        <v>7</v>
      </c>
      <c r="R84" s="66" t="s">
        <v>250</v>
      </c>
    </row>
    <row r="85" spans="1:18" ht="36" customHeight="1">
      <c r="A85" s="30" t="s">
        <v>23</v>
      </c>
      <c r="B85" s="71" t="s">
        <v>146</v>
      </c>
      <c r="C85" s="83" t="s">
        <v>52</v>
      </c>
      <c r="D85" s="50">
        <v>8</v>
      </c>
      <c r="E85" s="51">
        <v>8</v>
      </c>
      <c r="F85" s="51">
        <v>7.5</v>
      </c>
      <c r="G85" s="52">
        <v>23.5</v>
      </c>
      <c r="H85" s="53">
        <v>8</v>
      </c>
      <c r="I85" s="54">
        <v>8</v>
      </c>
      <c r="J85" s="54">
        <v>7</v>
      </c>
      <c r="K85" s="55">
        <v>23</v>
      </c>
      <c r="L85" s="50">
        <v>8</v>
      </c>
      <c r="M85" s="54">
        <v>9</v>
      </c>
      <c r="N85" s="54">
        <v>7.5</v>
      </c>
      <c r="O85" s="52">
        <v>24.5</v>
      </c>
      <c r="P85" s="37">
        <v>23.666666666666668</v>
      </c>
      <c r="Q85" s="77" t="s">
        <v>7</v>
      </c>
      <c r="R85" s="66" t="s">
        <v>241</v>
      </c>
    </row>
    <row r="86" spans="1:18" ht="36" customHeight="1">
      <c r="A86" s="30" t="s">
        <v>23</v>
      </c>
      <c r="B86" s="71" t="s">
        <v>147</v>
      </c>
      <c r="C86" s="83" t="s">
        <v>42</v>
      </c>
      <c r="D86" s="50">
        <v>7</v>
      </c>
      <c r="E86" s="51">
        <v>9</v>
      </c>
      <c r="F86" s="51">
        <v>7.5</v>
      </c>
      <c r="G86" s="52">
        <v>23.5</v>
      </c>
      <c r="H86" s="53">
        <v>7</v>
      </c>
      <c r="I86" s="54">
        <v>8</v>
      </c>
      <c r="J86" s="54">
        <v>7</v>
      </c>
      <c r="K86" s="55">
        <v>22</v>
      </c>
      <c r="L86" s="50">
        <v>9</v>
      </c>
      <c r="M86" s="54">
        <v>9</v>
      </c>
      <c r="N86" s="54">
        <v>7.5</v>
      </c>
      <c r="O86" s="52">
        <v>25.5</v>
      </c>
      <c r="P86" s="37">
        <v>23.666666666666668</v>
      </c>
      <c r="Q86" s="77" t="s">
        <v>7</v>
      </c>
      <c r="R86" s="66" t="s">
        <v>242</v>
      </c>
    </row>
    <row r="87" spans="1:18" ht="36" customHeight="1">
      <c r="A87" s="30" t="s">
        <v>23</v>
      </c>
      <c r="B87" s="71" t="s">
        <v>163</v>
      </c>
      <c r="C87" s="83" t="s">
        <v>55</v>
      </c>
      <c r="D87" s="50">
        <v>8</v>
      </c>
      <c r="E87" s="51">
        <v>8</v>
      </c>
      <c r="F87" s="51">
        <v>7.5</v>
      </c>
      <c r="G87" s="52">
        <v>23.5</v>
      </c>
      <c r="H87" s="53">
        <v>7</v>
      </c>
      <c r="I87" s="54">
        <v>8</v>
      </c>
      <c r="J87" s="54">
        <v>7.5</v>
      </c>
      <c r="K87" s="55">
        <v>22.5</v>
      </c>
      <c r="L87" s="50">
        <v>8</v>
      </c>
      <c r="M87" s="54">
        <v>9</v>
      </c>
      <c r="N87" s="54">
        <v>8</v>
      </c>
      <c r="O87" s="52">
        <v>25</v>
      </c>
      <c r="P87" s="37">
        <v>23.666666666666668</v>
      </c>
      <c r="Q87" s="77" t="s">
        <v>7</v>
      </c>
      <c r="R87" s="66" t="s">
        <v>254</v>
      </c>
    </row>
    <row r="88" spans="1:18" ht="36" customHeight="1">
      <c r="A88" s="30" t="s">
        <v>23</v>
      </c>
      <c r="B88" s="71" t="s">
        <v>174</v>
      </c>
      <c r="C88" s="83" t="s">
        <v>57</v>
      </c>
      <c r="D88" s="50">
        <v>8</v>
      </c>
      <c r="E88" s="51">
        <v>9</v>
      </c>
      <c r="F88" s="51">
        <v>8</v>
      </c>
      <c r="G88" s="52">
        <v>25</v>
      </c>
      <c r="H88" s="53">
        <v>7</v>
      </c>
      <c r="I88" s="54">
        <v>9</v>
      </c>
      <c r="J88" s="54">
        <v>7.5</v>
      </c>
      <c r="K88" s="55">
        <v>23.5</v>
      </c>
      <c r="L88" s="50">
        <v>7</v>
      </c>
      <c r="M88" s="54">
        <v>8</v>
      </c>
      <c r="N88" s="54">
        <v>8</v>
      </c>
      <c r="O88" s="52">
        <v>23</v>
      </c>
      <c r="P88" s="37">
        <v>23.833333333333332</v>
      </c>
      <c r="Q88" s="77" t="s">
        <v>7</v>
      </c>
      <c r="R88" s="66" t="s">
        <v>240</v>
      </c>
    </row>
    <row r="89" spans="1:18" ht="36" customHeight="1">
      <c r="A89" s="30" t="s">
        <v>23</v>
      </c>
      <c r="B89" s="71" t="s">
        <v>162</v>
      </c>
      <c r="C89" s="83" t="s">
        <v>30</v>
      </c>
      <c r="D89" s="50">
        <v>7</v>
      </c>
      <c r="E89" s="51">
        <v>9</v>
      </c>
      <c r="F89" s="51">
        <v>8</v>
      </c>
      <c r="G89" s="52">
        <v>24</v>
      </c>
      <c r="H89" s="53">
        <v>7</v>
      </c>
      <c r="I89" s="54">
        <v>8</v>
      </c>
      <c r="J89" s="54">
        <v>8</v>
      </c>
      <c r="K89" s="55">
        <v>23</v>
      </c>
      <c r="L89" s="50">
        <v>8</v>
      </c>
      <c r="M89" s="54">
        <v>8</v>
      </c>
      <c r="N89" s="54">
        <v>8.5</v>
      </c>
      <c r="O89" s="52">
        <v>24.5</v>
      </c>
      <c r="P89" s="37">
        <v>23.833333333333332</v>
      </c>
      <c r="Q89" s="77" t="s">
        <v>7</v>
      </c>
      <c r="R89" s="66" t="s">
        <v>253</v>
      </c>
    </row>
    <row r="90" spans="1:18" ht="36" customHeight="1">
      <c r="A90" s="30" t="s">
        <v>23</v>
      </c>
      <c r="B90" s="71" t="s">
        <v>167</v>
      </c>
      <c r="C90" s="83" t="s">
        <v>37</v>
      </c>
      <c r="D90" s="50">
        <v>9</v>
      </c>
      <c r="E90" s="51">
        <v>8</v>
      </c>
      <c r="F90" s="51">
        <v>7</v>
      </c>
      <c r="G90" s="52">
        <v>24</v>
      </c>
      <c r="H90" s="53">
        <v>8</v>
      </c>
      <c r="I90" s="54">
        <v>9</v>
      </c>
      <c r="J90" s="54">
        <v>7</v>
      </c>
      <c r="K90" s="55">
        <v>24</v>
      </c>
      <c r="L90" s="50">
        <v>8</v>
      </c>
      <c r="M90" s="54">
        <v>9</v>
      </c>
      <c r="N90" s="54">
        <v>7</v>
      </c>
      <c r="O90" s="52">
        <v>24</v>
      </c>
      <c r="P90" s="37">
        <v>24</v>
      </c>
      <c r="Q90" s="77" t="s">
        <v>7</v>
      </c>
      <c r="R90" s="66" t="s">
        <v>258</v>
      </c>
    </row>
    <row r="91" spans="1:18" ht="36" customHeight="1">
      <c r="A91" s="30" t="s">
        <v>23</v>
      </c>
      <c r="B91" s="71" t="s">
        <v>152</v>
      </c>
      <c r="C91" s="83" t="s">
        <v>177</v>
      </c>
      <c r="D91" s="50">
        <v>8</v>
      </c>
      <c r="E91" s="51">
        <v>9</v>
      </c>
      <c r="F91" s="51">
        <v>8</v>
      </c>
      <c r="G91" s="52">
        <v>25</v>
      </c>
      <c r="H91" s="53">
        <v>8</v>
      </c>
      <c r="I91" s="54">
        <v>8</v>
      </c>
      <c r="J91" s="54">
        <v>8</v>
      </c>
      <c r="K91" s="55">
        <v>24</v>
      </c>
      <c r="L91" s="50">
        <v>7</v>
      </c>
      <c r="M91" s="54">
        <v>9</v>
      </c>
      <c r="N91" s="54">
        <v>8</v>
      </c>
      <c r="O91" s="52">
        <v>24</v>
      </c>
      <c r="P91" s="37">
        <v>24.333333333333332</v>
      </c>
      <c r="Q91" s="77" t="s">
        <v>7</v>
      </c>
      <c r="R91" s="66" t="s">
        <v>245</v>
      </c>
    </row>
    <row r="92" spans="1:18" ht="36" customHeight="1">
      <c r="A92" s="30" t="s">
        <v>23</v>
      </c>
      <c r="B92" s="71" t="s">
        <v>160</v>
      </c>
      <c r="C92" s="83" t="s">
        <v>40</v>
      </c>
      <c r="D92" s="50">
        <v>7</v>
      </c>
      <c r="E92" s="51">
        <v>9</v>
      </c>
      <c r="F92" s="51">
        <v>8</v>
      </c>
      <c r="G92" s="52">
        <v>24</v>
      </c>
      <c r="H92" s="53">
        <v>8</v>
      </c>
      <c r="I92" s="54">
        <v>8</v>
      </c>
      <c r="J92" s="54">
        <v>8.5</v>
      </c>
      <c r="K92" s="55">
        <v>24.5</v>
      </c>
      <c r="L92" s="50">
        <v>8</v>
      </c>
      <c r="M92" s="54">
        <v>9</v>
      </c>
      <c r="N92" s="54">
        <v>8</v>
      </c>
      <c r="O92" s="52">
        <v>25</v>
      </c>
      <c r="P92" s="37">
        <v>24.5</v>
      </c>
      <c r="Q92" s="77" t="s">
        <v>7</v>
      </c>
      <c r="R92" s="66" t="s">
        <v>251</v>
      </c>
    </row>
    <row r="93" spans="1:18" s="99" customFormat="1" ht="36" customHeight="1">
      <c r="A93" s="88" t="s">
        <v>23</v>
      </c>
      <c r="B93" s="89" t="s">
        <v>155</v>
      </c>
      <c r="C93" s="90" t="s">
        <v>173</v>
      </c>
      <c r="D93" s="103">
        <v>8</v>
      </c>
      <c r="E93" s="104">
        <v>9</v>
      </c>
      <c r="F93" s="104">
        <v>8</v>
      </c>
      <c r="G93" s="105">
        <v>25</v>
      </c>
      <c r="H93" s="106">
        <v>7</v>
      </c>
      <c r="I93" s="107">
        <v>9</v>
      </c>
      <c r="J93" s="107">
        <v>8.5</v>
      </c>
      <c r="K93" s="108">
        <v>24.5</v>
      </c>
      <c r="L93" s="103">
        <v>7</v>
      </c>
      <c r="M93" s="107">
        <v>9</v>
      </c>
      <c r="N93" s="107">
        <v>8.5</v>
      </c>
      <c r="O93" s="105">
        <v>24.5</v>
      </c>
      <c r="P93" s="96">
        <v>24.666666666666668</v>
      </c>
      <c r="Q93" s="97" t="s">
        <v>12</v>
      </c>
      <c r="R93" s="109" t="s">
        <v>291</v>
      </c>
    </row>
    <row r="94" spans="2:3" ht="20.25">
      <c r="B94" s="73"/>
      <c r="C94" s="87"/>
    </row>
    <row r="97" ht="19.5" customHeight="1">
      <c r="B97" s="74"/>
    </row>
    <row r="98" ht="20.25">
      <c r="B98" s="75"/>
    </row>
    <row r="99" ht="20.25">
      <c r="B99" s="75"/>
    </row>
    <row r="100" ht="20.25">
      <c r="B100" s="75"/>
    </row>
    <row r="101" ht="20.25">
      <c r="B101" s="75"/>
    </row>
    <row r="102" ht="20.25">
      <c r="B102" s="76"/>
    </row>
    <row r="103" ht="20.25">
      <c r="B103" s="75"/>
    </row>
    <row r="104" ht="20.25">
      <c r="B104" s="75"/>
    </row>
    <row r="105" ht="20.25">
      <c r="B105" s="75"/>
    </row>
    <row r="106" ht="20.25">
      <c r="B106" s="75"/>
    </row>
    <row r="107" ht="20.25">
      <c r="B107" s="75"/>
    </row>
    <row r="108" ht="20.25">
      <c r="B108" s="75"/>
    </row>
    <row r="109" ht="20.25">
      <c r="B109" s="75"/>
    </row>
    <row r="110" ht="20.25">
      <c r="B110" s="75"/>
    </row>
    <row r="111" ht="27">
      <c r="B111" s="74"/>
    </row>
  </sheetData>
  <sheetProtection/>
  <mergeCells count="5">
    <mergeCell ref="C2:M2"/>
    <mergeCell ref="C3:M3"/>
    <mergeCell ref="D6:G6"/>
    <mergeCell ref="H6:K6"/>
    <mergeCell ref="L6:O6"/>
  </mergeCells>
  <dataValidations count="1">
    <dataValidation showInputMessage="1" showErrorMessage="1" prompt="Select Name" sqref="C11:C29 C33:C60 C64:C93"/>
  </dataValidations>
  <printOptions/>
  <pageMargins left="0.3937007874015748" right="0.3937007874015748" top="0.3937007874015748" bottom="0.3937007874015748" header="0.5118110236220472" footer="0.3937007874015748"/>
  <pageSetup fitToHeight="0" fitToWidth="1" horizontalDpi="300" verticalDpi="300" orientation="landscape" scale="46" r:id="rId1"/>
  <headerFooter alignWithMargins="0">
    <oddFooter>&amp;CPage &amp;P of &amp;N</oddFooter>
  </headerFooter>
  <rowBreaks count="2" manualBreakCount="2">
    <brk id="30" min="1" max="17" man="1"/>
    <brk id="61" min="1"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Scott Prokop</cp:lastModifiedBy>
  <cp:lastPrinted>2015-02-17T18:57:37Z</cp:lastPrinted>
  <dcterms:created xsi:type="dcterms:W3CDTF">2010-02-24T03:32:59Z</dcterms:created>
  <dcterms:modified xsi:type="dcterms:W3CDTF">2015-02-17T18:57:41Z</dcterms:modified>
  <cp:category/>
  <cp:version/>
  <cp:contentType/>
  <cp:contentStatus/>
</cp:coreProperties>
</file>