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firstSheet="1" activeTab="1"/>
  </bookViews>
  <sheets>
    <sheet name="Judging Data Entry - Print" sheetId="1" state="hidden" r:id="rId1"/>
    <sheet name="Print" sheetId="2" r:id="rId2"/>
    <sheet name="Judging Data Entry - Digital" sheetId="3" state="hidden" r:id="rId3"/>
    <sheet name="Digital" sheetId="4" r:id="rId4"/>
  </sheets>
  <definedNames>
    <definedName name="_xlfn.COUNTIFS" hidden="1">#NAME?</definedName>
    <definedName name="_xlfn.SUMIFS" hidden="1">#NAME?</definedName>
    <definedName name="Excel_BuiltIn_Print_Area_1" localSheetId="3">'Digital'!$A$2:$Q$96</definedName>
    <definedName name="Excel_BuiltIn_Print_Area_1" localSheetId="0">'Judging Data Entry - Print'!$A$2:$Q$50</definedName>
    <definedName name="Excel_BuiltIn_Print_Area_1" localSheetId="1">'Print'!$A$2:$Q$51</definedName>
    <definedName name="Excel_BuiltIn_Print_Area_1">'Judging Data Entry - Digital'!$A$2:$Q$95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3">'Digital'!$B$1:$R$97</definedName>
    <definedName name="_xlnm.Print_Area" localSheetId="2">'Judging Data Entry - Digital'!$B$1:$R$97</definedName>
    <definedName name="_xlnm.Print_Area" localSheetId="0">'Judging Data Entry - Print'!$B$1:$R$52</definedName>
    <definedName name="_xlnm.Print_Area" localSheetId="1">'Print'!$B$1:$R$52</definedName>
  </definedNames>
  <calcPr fullCalcOnLoad="1"/>
</workbook>
</file>

<file path=xl/sharedStrings.xml><?xml version="1.0" encoding="utf-8"?>
<sst xmlns="http://schemas.openxmlformats.org/spreadsheetml/2006/main" count="1175" uniqueCount="302">
  <si>
    <t>PE Formula</t>
  </si>
  <si>
    <t>HM Formula</t>
  </si>
  <si>
    <t>PM Formula</t>
  </si>
  <si>
    <t>Tie Count</t>
  </si>
  <si>
    <t xml:space="preserve"> </t>
  </si>
  <si>
    <t>PE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</si>
  <si>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</si>
  <si>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</si>
  <si>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</si>
  <si>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</si>
  <si>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</si>
  <si>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</si>
  <si>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</si>
  <si>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</si>
  <si>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</si>
  <si>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</si>
  <si>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</si>
  <si>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</si>
  <si>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</si>
  <si>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</si>
  <si>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Sort</t>
  </si>
  <si>
    <t>Entries:</t>
  </si>
  <si>
    <t>BW</t>
  </si>
  <si>
    <t>TR</t>
  </si>
  <si>
    <t>AR</t>
  </si>
  <si>
    <t>TRADITIONAL</t>
  </si>
  <si>
    <t>ALTERED REALITY</t>
  </si>
  <si>
    <t>B&amp;W / MONOCHROME</t>
  </si>
  <si>
    <t>Print Results</t>
  </si>
  <si>
    <t>Digital Results</t>
  </si>
  <si>
    <t>June McDonald</t>
  </si>
  <si>
    <t>Hilda Noton</t>
  </si>
  <si>
    <t>Cathy Anderson</t>
  </si>
  <si>
    <t>Cathy Baerg</t>
  </si>
  <si>
    <t>Helen Brown</t>
  </si>
  <si>
    <t>Betty Calvert</t>
  </si>
  <si>
    <t>Jamie Cleveland</t>
  </si>
  <si>
    <t>Bill Compton</t>
  </si>
  <si>
    <t>Michael Cuggy</t>
  </si>
  <si>
    <t>Penny Dyck</t>
  </si>
  <si>
    <t>Gayvin Franson</t>
  </si>
  <si>
    <t>Ken Greenhorn</t>
  </si>
  <si>
    <t>Bruce Guenter</t>
  </si>
  <si>
    <t>May Haga</t>
  </si>
  <si>
    <t>Bas Hobson</t>
  </si>
  <si>
    <t>Philip McNeill</t>
  </si>
  <si>
    <t>Kathy Meeres</t>
  </si>
  <si>
    <t>Scott Prokop</t>
  </si>
  <si>
    <t>Dale Read</t>
  </si>
  <si>
    <t>Doris Santha</t>
  </si>
  <si>
    <t>Barry Singer</t>
  </si>
  <si>
    <t>Gordon Sukut</t>
  </si>
  <si>
    <t>Ian Sutherland</t>
  </si>
  <si>
    <t>Brian Yurkowski</t>
  </si>
  <si>
    <t>Ivan Gidluck</t>
  </si>
  <si>
    <t>Bob Anderson</t>
  </si>
  <si>
    <t>Mary Lou Fletcher</t>
  </si>
  <si>
    <t>Linda Hagan</t>
  </si>
  <si>
    <t>Gerald Hammerling</t>
  </si>
  <si>
    <t>Nina Henry</t>
  </si>
  <si>
    <t>Richard Kerbes</t>
  </si>
  <si>
    <t>Art Rachul</t>
  </si>
  <si>
    <t>All Wrapped Up</t>
  </si>
  <si>
    <t>Lorilee Guenter</t>
  </si>
  <si>
    <t>Field Guide, Page 84</t>
  </si>
  <si>
    <t>Hot</t>
  </si>
  <si>
    <t>I Only Have Eyes For You</t>
  </si>
  <si>
    <t>Magic Shroom</t>
  </si>
  <si>
    <t>Mandala</t>
  </si>
  <si>
    <t>Say Cheese</t>
  </si>
  <si>
    <t>The Trees Have Eyes</t>
  </si>
  <si>
    <t>Fancy Metal</t>
  </si>
  <si>
    <t>Here's Looking at You</t>
  </si>
  <si>
    <t>I'm Afraid Not</t>
  </si>
  <si>
    <t>Jannick Plaetner</t>
  </si>
  <si>
    <t>In the Shadow of the Acropolis</t>
  </si>
  <si>
    <t>Oh No! Not the Finger</t>
  </si>
  <si>
    <t>Snake Eyes</t>
  </si>
  <si>
    <t>Sunflower</t>
  </si>
  <si>
    <t>The Broken Crystal's Talkin'</t>
  </si>
  <si>
    <t>The Shape of Winter</t>
  </si>
  <si>
    <t>Water Sculpture</t>
  </si>
  <si>
    <t>A Siberian in Saskatchewan</t>
  </si>
  <si>
    <t>Blowing in the Wind</t>
  </si>
  <si>
    <t>Essential for Sparkling Rose'</t>
  </si>
  <si>
    <t>Eye of the Tiger</t>
  </si>
  <si>
    <t>Colleen Chiega</t>
  </si>
  <si>
    <t>Feeling Blue</t>
  </si>
  <si>
    <t>Jimeny Crickett's Cousin</t>
  </si>
  <si>
    <t>Just Hanging Out</t>
  </si>
  <si>
    <t>Lady Luck</t>
  </si>
  <si>
    <t>Ladybug Ladybug!</t>
  </si>
  <si>
    <t>Little Oak</t>
  </si>
  <si>
    <t>Pussy Willow</t>
  </si>
  <si>
    <t>Rouge et Or</t>
  </si>
  <si>
    <t>The Nuts and Bolts of it All</t>
  </si>
  <si>
    <t>The Pollinator</t>
  </si>
  <si>
    <t>Tiny Shroom</t>
  </si>
  <si>
    <t>Unidentified Insect</t>
  </si>
  <si>
    <t>Water Diamond</t>
  </si>
  <si>
    <t>Clinic:  Macro</t>
  </si>
  <si>
    <t>A Tisket A Basket</t>
  </si>
  <si>
    <t>Blue Jay BLUE</t>
  </si>
  <si>
    <t>Bursting</t>
  </si>
  <si>
    <t>Circuit City</t>
  </si>
  <si>
    <t>Deadly</t>
  </si>
  <si>
    <t>Deep In The Forest</t>
  </si>
  <si>
    <t>Evolution</t>
  </si>
  <si>
    <t>Interlocking Stones</t>
  </si>
  <si>
    <t>Just Seedy</t>
  </si>
  <si>
    <t>L.E.D.s see how this works</t>
  </si>
  <si>
    <t>Light Wire</t>
  </si>
  <si>
    <t>My Best Frond</t>
  </si>
  <si>
    <t>Painting With Light</t>
  </si>
  <si>
    <t>Emily Schindel</t>
  </si>
  <si>
    <t>Pin Up</t>
  </si>
  <si>
    <t>Pinwheel</t>
  </si>
  <si>
    <t>Swirling Leaves</t>
  </si>
  <si>
    <t>Treehouse</t>
  </si>
  <si>
    <t>Which One Doesn't Belong</t>
  </si>
  <si>
    <t>Which Way</t>
  </si>
  <si>
    <t>Wildberry</t>
  </si>
  <si>
    <t>Wooing the Judges</t>
  </si>
  <si>
    <t>A Glass of Bubbly</t>
  </si>
  <si>
    <t>Adjustable Wrench</t>
  </si>
  <si>
    <t>Burlap Rose</t>
  </si>
  <si>
    <t>Chained</t>
  </si>
  <si>
    <t>Check Out My Wings</t>
  </si>
  <si>
    <t>Damsel, not in distress</t>
  </si>
  <si>
    <t>Dragonfly</t>
  </si>
  <si>
    <t>Eight Eyes</t>
  </si>
  <si>
    <t>Eye of the Dragon</t>
  </si>
  <si>
    <t>Graceful Bow</t>
  </si>
  <si>
    <t>Just Call Me Crystal</t>
  </si>
  <si>
    <t>Mostly Red Red Red</t>
  </si>
  <si>
    <t>My Good Side</t>
  </si>
  <si>
    <t>Plume Wendaké</t>
  </si>
  <si>
    <t>Stone Chip</t>
  </si>
  <si>
    <t>Succulent</t>
  </si>
  <si>
    <t>Sulphur Butterfly</t>
  </si>
  <si>
    <t>Tangled</t>
  </si>
  <si>
    <t>The Eyes Have It</t>
  </si>
  <si>
    <t>The Heart of the Flame</t>
  </si>
  <si>
    <t>The Rose</t>
  </si>
  <si>
    <t>Time Warp</t>
  </si>
  <si>
    <t>Waiting for the hour</t>
  </si>
  <si>
    <t>A Diptera Having Lunch</t>
  </si>
  <si>
    <t>A Glimpse Into The Future</t>
  </si>
  <si>
    <t>A Ten Millimetre Predator</t>
  </si>
  <si>
    <t>A World from Above</t>
  </si>
  <si>
    <t>Bad Hair Day</t>
  </si>
  <si>
    <t>Bee Keeper</t>
  </si>
  <si>
    <t>Bob Littlejohn</t>
  </si>
  <si>
    <t>Busy Bee</t>
  </si>
  <si>
    <t>Eternal Flame</t>
  </si>
  <si>
    <t>Feather Dusters</t>
  </si>
  <si>
    <t>Flower Sprite</t>
  </si>
  <si>
    <t>Fresh off the vine</t>
  </si>
  <si>
    <t>Google Earth for 'My Computer'</t>
  </si>
  <si>
    <t>If the Slipper Fits</t>
  </si>
  <si>
    <t>Into the Knot</t>
  </si>
  <si>
    <t>Is That A Hair On My Eye</t>
  </si>
  <si>
    <t>Jellyfish</t>
  </si>
  <si>
    <t>Lemon Drop</t>
  </si>
  <si>
    <t>Look at Me</t>
  </si>
  <si>
    <t>Making Honey</t>
  </si>
  <si>
    <t>Misty</t>
  </si>
  <si>
    <t>My Jurassic Fly in Amber</t>
  </si>
  <si>
    <t>Outnumbered</t>
  </si>
  <si>
    <t>Ready For Takeoff</t>
  </si>
  <si>
    <t>Road Marks</t>
  </si>
  <si>
    <t>Sandhills Fly</t>
  </si>
  <si>
    <t>Spring Blues</t>
  </si>
  <si>
    <t>Taking a break</t>
  </si>
  <si>
    <t>The Collector</t>
  </si>
  <si>
    <t>The Fire Within</t>
  </si>
  <si>
    <t>The Labyrinth Of The Orchid</t>
  </si>
  <si>
    <t>The Red Leader</t>
  </si>
  <si>
    <t>Three Butterflies</t>
  </si>
  <si>
    <t>What's The Combination</t>
  </si>
  <si>
    <t>WRONG LILY PAD!</t>
  </si>
  <si>
    <t xml:space="preserve">Betty Calvert </t>
  </si>
  <si>
    <t>Lisa Rachul</t>
  </si>
  <si>
    <t>Brian Main</t>
  </si>
  <si>
    <t xml:space="preserve">Bas Hobson </t>
  </si>
  <si>
    <t>I Spy With My Little Eye</t>
  </si>
  <si>
    <t>Eye of the Storm</t>
  </si>
  <si>
    <t>lots of vibrant colors, wavy lines on the outside help to frame the subject and draw your eyes to it, perhaps try keeping the bug unaltered, shows well as a large print</t>
  </si>
  <si>
    <t>great detail, interesting shot and angle, good placement of the subject, stem is a good leading line, outer white mat is a little overpowering and distracting</t>
  </si>
  <si>
    <t>nice sharp image - great detail throughout, lights being reflecting are pleasing, interesting abstract, title is a little confusing</t>
  </si>
  <si>
    <t>rule of thirds enhances this composition, lots of breathing room - maybe too much - makes you want to see more, difficult subject to capture</t>
  </si>
  <si>
    <t>nice vibrant colors - maybe a little oversaturated, good depth of field, seems slightly off-center - perhaps choose a different angle</t>
  </si>
  <si>
    <t>nice soft pastel colors, square crop is bold (draws attention to the center), eyes are drawn to the line in the bottom left corner (clone it out)</t>
  </si>
  <si>
    <t>great subject matter, nice sharpness, nice flowing sensation, good crop format, great colors</t>
  </si>
  <si>
    <t>good subject, nice title but the eyes need to be in focus, a little oversaturated, perhaps try for a greater depth of field</t>
  </si>
  <si>
    <t>lots of detail, background compliments the image, matting color does not enhance the image</t>
  </si>
  <si>
    <t>title suits the image, good matting, good depth of field, perhaps provide a little more space under the tail</t>
  </si>
  <si>
    <t>love the position of the subject, nice square crop, nice vibrant colors, great title, like the no-frame look</t>
  </si>
  <si>
    <t xml:space="preserve">double matting works well with the small picture format, wish the bottom was not cut off and move the subject more to the left, nice detail </t>
  </si>
  <si>
    <t>great size, feels a little soft (you're struggling to find a main focal point), colors seem too saturated</t>
  </si>
  <si>
    <t>good detail, nice original subject matter, good colors, good size, perhaps a little too much noise in the image</t>
  </si>
  <si>
    <t>matting really makes it pop, square formatting helps, good use of the rule of thirds, fun title</t>
  </si>
  <si>
    <t>good subject, nice matting and crop, nice composition (rule of thirds), nice colors, eyes are drawn right into the subject</t>
  </si>
  <si>
    <t>nice leading line, lots of detail, vibrant colors, good crop</t>
  </si>
  <si>
    <t>seems a little soft, no main focal point, weak title</t>
  </si>
  <si>
    <t>nice crop (perhaps go a little more off center), nice vibrant colors, crop or clone the tiny bit of blue out at the top</t>
  </si>
  <si>
    <t>nice crop and creative use of colors and editing, fits the macro category</t>
  </si>
  <si>
    <t>colors are nice, good sense of movement, square crop is nice, focus is a little off, good creative editing</t>
  </si>
  <si>
    <t>line at the top is distracting (try blending it better), good sense of movement</t>
  </si>
  <si>
    <t>vertical crop works well, not sure what this is - is it macro, weak title</t>
  </si>
  <si>
    <t>nice crop, good lines throughout, focus could be further along instead of the center, great tones, good depth to this image</t>
  </si>
  <si>
    <t>difficult subject to capture well, a little soft, focus not in the right spot</t>
  </si>
  <si>
    <t>good subject placement, seems a little blown out on the flower, B&amp;W conversion not done all that well</t>
  </si>
  <si>
    <t>good detail, good contrast between subject and background, wrong crop (3 parts are cut off)</t>
  </si>
  <si>
    <t>good detail, great macro image, nice composition but the crop could be improved a little (maybe less dragonfly)</t>
  </si>
  <si>
    <t xml:space="preserve">great crop, nice strong contrast, good detail, good tonal range (perhaps a little too bright), great positioning of the subject </t>
  </si>
  <si>
    <t>nice crop (that the subject's not perfectly horizontal or vertical), a little soft</t>
  </si>
  <si>
    <t>nice crop, lighting is a little harsh, seems a little soft, good composition, not a true monochrome</t>
  </si>
  <si>
    <t>good placement of the subject - just enough space around it, crisp detail in the wings, nice contrast between subject and background, tone down the bright lower corners</t>
  </si>
  <si>
    <t>good crop, nice detail throughout, nice leading lines, center line may be a little overblown (hard to tell), great powerful image</t>
  </si>
  <si>
    <t>good crop, nice tones, good detail throughout, a little bright - perhaps add more tonal range (contrast) - or not</t>
  </si>
  <si>
    <t>good effort, good crop with adequate space around the subject, lacks detail, background too grainy</t>
  </si>
  <si>
    <t xml:space="preserve">bokeh effect is pleasing, nice juxtaposition between the black and white, </t>
  </si>
  <si>
    <t>great detail, nice capture, interesting crop - works well</t>
  </si>
  <si>
    <t>creative capture, great title, good composition, definitely macro</t>
  </si>
  <si>
    <t>crop well done, curves bring you into the center, nice that there is no background distractions, would be nice to see the center point in one of the third points</t>
  </si>
  <si>
    <t>nice crop, fantastic image, nice composition with lots of textures and details, not a true monochrome (tiny bit of blue)</t>
  </si>
  <si>
    <t>interesting crop, good detail on the eyes, centered subject seems to work, nice colors</t>
  </si>
  <si>
    <t>good use of the rule of thirds, B&amp;W would be better for this then the brown thing would not be a distraction, crop works with this image</t>
  </si>
  <si>
    <t>fun title, like the detail on the seeds, good composition, try reducing the background noise, seems a little oversaturated and warm</t>
  </si>
  <si>
    <t>nice colors and natural framing, wish it was more "rule of thirds", tiny blue spot in corner is distracting - tighten the crop, good detail on the bee</t>
  </si>
  <si>
    <t>great capture, good detail, square crop works well, would like to see what's in the reflection of the eye</t>
  </si>
  <si>
    <t>nice crop, pleasing colors, wish that flowers were not in front of the subject, background a little grainy</t>
  </si>
  <si>
    <t>good crop, nice colors, could use a little more detail in the wick, interesting image</t>
  </si>
  <si>
    <t>nice title, good leading line, great colors, crop could be improved by not having the lines ending in the corners, good detail</t>
  </si>
  <si>
    <t>nice colors, good attempt at the composition, your eyes are drawn to the pink hot spots</t>
  </si>
  <si>
    <t>great title, lots of detail to keep you interested, yellow makes the image interesting, no central focus</t>
  </si>
  <si>
    <t>good title, focus seems to be a little off, hot spot on the flower, very good attempt</t>
  </si>
  <si>
    <t>title helps to understand the image, bottom black cord is distracting (doesn't belong), good attempt</t>
  </si>
  <si>
    <t>good crop, very pretty colors, title suits the image, unique angle, too much noise</t>
  </si>
  <si>
    <t>pretty colors, nice background, overall a nice image but not a macro</t>
  </si>
  <si>
    <t>crop done very well, good colors, very pleasing to the eye, nice leading lines, nice image overall</t>
  </si>
  <si>
    <t>nice colors, interesting lines, good attempt at a macro, title is misleading</t>
  </si>
  <si>
    <t>good detail on the main subject, crop out the vertical stem on the left, rotate and go to a square crop</t>
  </si>
  <si>
    <t>nice strong contrasty image, vertical crop works well, corner to corner may or may not enhance the composition, drop at the end helps, good lighting</t>
  </si>
  <si>
    <t>good colors, interesting concept, crop done well, subject positioned in a great spot</t>
  </si>
  <si>
    <t>great detail, good title</t>
  </si>
  <si>
    <t>good colors, nice crop, eye should be a little sharper, nice strong image</t>
  </si>
  <si>
    <t>good capture, great detail, beautiful colors, seems a little soft on the head (not quite on the eye - a difficult thing to get)</t>
  </si>
  <si>
    <t>very pretty colors, good detail, nice placement, good depth of field, slightly too bright in the highlights</t>
  </si>
  <si>
    <t>vertical line is distracting, seems a little soft, nice colors</t>
  </si>
  <si>
    <t>good detail in the subject, yellow is over saturated, crop could be improved by moving the subject more to a corner</t>
  </si>
  <si>
    <t>love the colors, strong striking image, abstract with a clear subject, no background distractions, well done, highlights a little strong, nice lines</t>
  </si>
  <si>
    <t>fun image, nice colors, good detail, too much digital noise, move the red one to the left a smidge</t>
  </si>
  <si>
    <t>nice subject matter, good depth of field, not a macro</t>
  </si>
  <si>
    <t>vertical crop works well, nice color contrast, good title, lots of detail to keep you interested</t>
  </si>
  <si>
    <t>good detail in the flower, good title, subject is not the main subject - could improve the image with a tighter crop</t>
  </si>
  <si>
    <t>great image and awesome idea, very nice to see an AR image where you're thinking outside the box, unique presentation, good detail in the cricket, title works very well</t>
  </si>
  <si>
    <t>the image and the title compliment each other, nice textures make the image pleasing</t>
  </si>
  <si>
    <t>nice composition, vignette is done well, square presentation works, title suits the image, texture in the ribbon helps to add to the images pictorial impact</t>
  </si>
  <si>
    <t>title adds to the feeling attempted in this image, good detail in the subject, mat helps, nice psychedelic colors</t>
  </si>
  <si>
    <t>good depth of field, good detail in the insect, looks more like a close up versus macro, would like to see more space on top of the insect, perhaps following the rule of thirds might enhance the composition, good tonal range</t>
  </si>
  <si>
    <t>great colors and detail in the wings, difficult subject to capture, seems more of a close up, subject fits the space well</t>
  </si>
  <si>
    <t>good capture, matting works well with the white, good detail in the image, can't find the 2nd ladybug, more of a close up instead of a macro, weak title (flowers are more prominent)</t>
  </si>
  <si>
    <t>great mat choice, subject positioned well, nice to see the wings match the petals (shape and positioning), subject is nice and sharp, looks over saturated</t>
  </si>
  <si>
    <t>good title (makes you think about what's going on in the picture), nice vertical format and sweeping line, seems a little forced</t>
  </si>
  <si>
    <t>striking high contrast image, cant tell if its a seed or branch (close up or macro) lines in background are a little distracting</t>
  </si>
  <si>
    <t>striking image, not in focus, fairly noisy, fun image, crop works, more of a close up than a macro</t>
  </si>
  <si>
    <t>love the triptych, good colors and nice rich tones, wall worthy</t>
  </si>
  <si>
    <t>good vertical crop, interesting image, feels more like a close up than a macro, too much digital noise and a little soft</t>
  </si>
  <si>
    <t xml:space="preserve">bottom left corner needs to be moved right a little, a little noisy, good title </t>
  </si>
  <si>
    <t>great crop, nice sense of direction or movement, intriguing concept, corner a little blown out but that doesn't hamper the image, high impact image</t>
  </si>
  <si>
    <t>good crop, good concept, title suits the image, seems a little soft, background blurriness is distracting, try a little more blacks</t>
  </si>
  <si>
    <t>good detail, interesting crop, good title, little too much noise, catch light a little distracting</t>
  </si>
  <si>
    <t>good detail in the bottom but the overall image is bright and a bit overwhelming (hard subject to capture well)</t>
  </si>
  <si>
    <t>great title, good post production concept, lots of lines and the sense of movement keeps you interested</t>
  </si>
  <si>
    <t>appears to be good detail in the wings, feels more close up than macro, nice composition, a black mat may be a better choice</t>
  </si>
  <si>
    <t>great post processing, great image but it does not fit the macro clinic, title suits the image well, perhaps a square format might work better.</t>
  </si>
  <si>
    <t>amazing detail - great macro image, good subject for the clinic, composition was done well</t>
  </si>
  <si>
    <t>lots of texture, great title, good detail and tonal range, vertical layout is unique and works, great B&amp;W image - brings out the frayed naughtiness</t>
  </si>
  <si>
    <t>square format works well, should not have cropped out the top curl, lots of leading lines and detail, good tonal range, great contrast, nice vignette</t>
  </si>
  <si>
    <t>good title, good detail and clarity, nice diagonal, framing matches the processing of the image</t>
  </si>
  <si>
    <t>bottom snake needs to be brighter as its getting lost in the image, nice matting, looks sharp, title does not suit - you are drawn more to the lines rather than the eyes, seems more of a close up than a macro</t>
  </si>
  <si>
    <t>image has a sense of motion, it's framed on 3 sides - needs the 4th side or only 2 sides framing it, good tonal range (even in the ice), feels more like a close up versus macro</t>
  </si>
  <si>
    <t>nice detail and tonal range, vertical format works very well, image is enhanced without a frame, nice use of threes, would like to see more of the vertical stem on the top, looks a little blown out on the top of the bottom fluff</t>
  </si>
  <si>
    <t>nice crop, love the colors, good detail in the shadow (shadow helps to cement the image), not much you can do to improve this fantastic work of art</t>
  </si>
  <si>
    <t>colors are striking and vibrant, rule of thirds is not followed making the image seem a little off balance</t>
  </si>
  <si>
    <t>great title, square crop works well with the round subject, great colors, seems a little soft though</t>
  </si>
  <si>
    <t>nice colors, good crop, lots to look at (makes you want to explore deep into this subject), good use of threes to enhance the composition</t>
  </si>
  <si>
    <t>good use of the rule of thirds, daring capture, distracted by the white softness and digital noise</t>
  </si>
  <si>
    <t>good detail in the eyes, your eyes are drawn to the brightest eye, the difference between the eyes is interesting but the brightness difference does not help, white framing a little distracting</t>
  </si>
  <si>
    <r>
      <t xml:space="preserve">nice little happy face (we need to say </t>
    </r>
    <r>
      <rPr>
        <u val="single"/>
        <sz val="14"/>
        <rFont val="Arial"/>
        <family val="2"/>
      </rPr>
      <t>something</t>
    </r>
    <r>
      <rPr>
        <sz val="14"/>
        <rFont val="Arial"/>
        <family val="2"/>
      </rPr>
      <t xml:space="preserve"> positive), hard to look at (please do not submit this type of image EVER AGAIN!)</t>
    </r>
  </si>
  <si>
    <t>the sketch filter makes this interesting image, nice long leading line, try lessening the white areas in the corners</t>
  </si>
  <si>
    <t>good detail throughout, white border is distracting (maybe / maybe not), blown out highlights in third image is distracting, nice crop</t>
  </si>
  <si>
    <t>fun picture, interesting concept, great title, because of the building this does not feel like a macro image</t>
  </si>
  <si>
    <t>lots going on (perhaps a little too much), not all the images are sharp, interesting concept</t>
  </si>
  <si>
    <t>love everything about the details and colors and tones, nice to see this in a diagonal composition, great image</t>
  </si>
  <si>
    <t>interesting colors and crop, title well chosen, pin (although not in focus) seems to be the focal point of the image, whites feel a little hot</t>
  </si>
  <si>
    <t>interesting crop, nice colors, good concept, it's unfortunate that the photographer is in the frame, make sure the diamond is in focus</t>
  </si>
  <si>
    <t>good crop, nice colors, interesting subject, good use of title to enlighten the judges</t>
  </si>
  <si>
    <t>good title - makes you see something that may or may not be there, nice contrasting colors, crop a little off the left side</t>
  </si>
  <si>
    <t>interesting crop, striking colors and contrast, nice leading line, title helps the judges be a less confused although some still didn't get it until #3 spoke up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</si>
</sst>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40"/>
      <color indexed="16"/>
      <name val="Arial"/>
      <family val="2"/>
    </font>
    <font>
      <b/>
      <sz val="16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72" fontId="21" fillId="0" borderId="26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vertical="center"/>
    </xf>
    <xf numFmtId="172" fontId="21" fillId="0" borderId="0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2" fontId="21" fillId="0" borderId="28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4" fillId="0" borderId="37" xfId="0" applyFont="1" applyBorder="1" applyAlignment="1">
      <alignment vertical="center" wrapText="1"/>
    </xf>
    <xf numFmtId="0" fontId="34" fillId="0" borderId="39" xfId="0" applyFont="1" applyFill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72" fontId="34" fillId="0" borderId="26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72" fontId="35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1" fontId="34" fillId="0" borderId="33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1" fontId="34" fillId="0" borderId="35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9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55" customWidth="1"/>
    <col min="3" max="3" width="26.7109375" style="77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18.8515625" style="55" customWidth="1"/>
    <col min="19" max="19" width="13.421875" style="3" customWidth="1"/>
    <col min="20" max="20" width="13.00390625" style="4" customWidth="1"/>
    <col min="21" max="21" width="8.8515625" style="4" customWidth="1"/>
    <col min="22" max="22" width="13.00390625" style="4" customWidth="1"/>
    <col min="23" max="23" width="8.8515625" style="4" customWidth="1"/>
    <col min="24" max="24" width="13.00390625" style="4" customWidth="1"/>
    <col min="25" max="25" width="8.8515625" style="4" customWidth="1"/>
    <col min="26" max="26" width="13.00390625" style="4" customWidth="1"/>
    <col min="27" max="29" width="8.8515625" style="4" customWidth="1"/>
    <col min="30" max="30" width="11.57421875" style="3" customWidth="1"/>
    <col min="31" max="33" width="8.8515625" style="3" customWidth="1"/>
    <col min="34" max="34" width="43.7109375" style="3" customWidth="1"/>
    <col min="35" max="16384" width="8.8515625" style="3" customWidth="1"/>
  </cols>
  <sheetData>
    <row r="1" ht="21" customHeight="1"/>
    <row r="2" spans="1:29" s="6" customFormat="1" ht="32.25" customHeight="1">
      <c r="A2" s="5"/>
      <c r="B2" s="56"/>
      <c r="C2" s="111" t="s">
        <v>28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"/>
      <c r="O2" s="5"/>
      <c r="P2" s="5"/>
      <c r="Q2" s="5"/>
      <c r="R2" s="56"/>
      <c r="T2" s="109" t="s">
        <v>0</v>
      </c>
      <c r="U2" s="109"/>
      <c r="V2" s="109" t="s">
        <v>1</v>
      </c>
      <c r="W2" s="109"/>
      <c r="X2" s="109" t="s">
        <v>2</v>
      </c>
      <c r="Y2" s="109"/>
      <c r="Z2" s="109" t="s">
        <v>3</v>
      </c>
      <c r="AA2" s="9"/>
      <c r="AB2" s="10">
        <v>0</v>
      </c>
      <c r="AC2" s="10" t="s">
        <v>4</v>
      </c>
    </row>
    <row r="3" spans="1:29" s="6" customFormat="1" ht="32.25" customHeight="1">
      <c r="A3" s="5"/>
      <c r="B3" s="66"/>
      <c r="C3" s="111" t="s">
        <v>100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7"/>
      <c r="O3" s="7"/>
      <c r="P3" s="5"/>
      <c r="Q3" s="5"/>
      <c r="R3" s="56"/>
      <c r="T3" s="109"/>
      <c r="U3" s="109"/>
      <c r="V3" s="109"/>
      <c r="W3" s="109"/>
      <c r="X3" s="109"/>
      <c r="Y3" s="109"/>
      <c r="Z3" s="109"/>
      <c r="AA3" s="9"/>
      <c r="AB3" s="10">
        <v>1</v>
      </c>
      <c r="AC3" s="10" t="s">
        <v>5</v>
      </c>
    </row>
    <row r="4" spans="1:27" ht="21" thickBot="1">
      <c r="A4" s="2"/>
      <c r="B4" s="67"/>
      <c r="C4" s="78"/>
      <c r="H4" s="2"/>
      <c r="I4" s="2"/>
      <c r="J4" s="2"/>
      <c r="K4" s="2"/>
      <c r="L4" s="2"/>
      <c r="M4" s="2"/>
      <c r="N4" s="2"/>
      <c r="O4" s="2"/>
      <c r="P4" s="2"/>
      <c r="Q4" s="2"/>
      <c r="T4" s="109"/>
      <c r="U4" s="109"/>
      <c r="V4" s="109"/>
      <c r="W4" s="109"/>
      <c r="X4" s="109"/>
      <c r="Y4" s="109"/>
      <c r="Z4" s="109"/>
      <c r="AA4" s="8"/>
    </row>
    <row r="5" spans="2:29" ht="20.25">
      <c r="B5" s="57"/>
      <c r="C5" s="79"/>
      <c r="D5" s="12"/>
      <c r="E5" s="13"/>
      <c r="F5" s="13"/>
      <c r="G5" s="14"/>
      <c r="H5" s="12"/>
      <c r="I5" s="13"/>
      <c r="J5" s="13"/>
      <c r="K5" s="14"/>
      <c r="L5" s="12"/>
      <c r="M5" s="13"/>
      <c r="N5" s="13"/>
      <c r="O5" s="14"/>
      <c r="P5" s="15" t="s">
        <v>6</v>
      </c>
      <c r="Q5" s="16"/>
      <c r="R5" s="57"/>
      <c r="T5" s="109"/>
      <c r="U5" s="109"/>
      <c r="V5" s="109"/>
      <c r="W5" s="109"/>
      <c r="X5" s="109"/>
      <c r="Y5" s="109"/>
      <c r="Z5" s="109"/>
      <c r="AA5" s="8"/>
      <c r="AB5" s="4">
        <v>3</v>
      </c>
      <c r="AC5" s="4" t="s">
        <v>7</v>
      </c>
    </row>
    <row r="6" spans="2:29" ht="20.25">
      <c r="B6" s="68"/>
      <c r="C6" s="80"/>
      <c r="D6" s="110" t="s">
        <v>8</v>
      </c>
      <c r="E6" s="110"/>
      <c r="F6" s="110"/>
      <c r="G6" s="110"/>
      <c r="H6" s="110" t="s">
        <v>9</v>
      </c>
      <c r="I6" s="110"/>
      <c r="J6" s="110"/>
      <c r="K6" s="110"/>
      <c r="L6" s="110" t="s">
        <v>10</v>
      </c>
      <c r="M6" s="110"/>
      <c r="N6" s="110"/>
      <c r="O6" s="110"/>
      <c r="P6" s="18" t="s">
        <v>11</v>
      </c>
      <c r="Q6" s="17"/>
      <c r="R6" s="58"/>
      <c r="T6" s="109"/>
      <c r="U6" s="109"/>
      <c r="V6" s="109"/>
      <c r="W6" s="109"/>
      <c r="X6" s="109"/>
      <c r="Y6" s="109"/>
      <c r="Z6" s="109"/>
      <c r="AA6" s="8"/>
      <c r="AB6" s="4">
        <v>6</v>
      </c>
      <c r="AC6" s="4" t="s">
        <v>12</v>
      </c>
    </row>
    <row r="7" spans="1:30" ht="21" thickBot="1">
      <c r="A7" s="1" t="s">
        <v>13</v>
      </c>
      <c r="B7" s="69" t="s">
        <v>14</v>
      </c>
      <c r="C7" s="25" t="s">
        <v>15</v>
      </c>
      <c r="D7" s="20" t="s">
        <v>16</v>
      </c>
      <c r="E7" s="21" t="s">
        <v>16</v>
      </c>
      <c r="F7" s="21" t="s">
        <v>16</v>
      </c>
      <c r="G7" s="22" t="s">
        <v>17</v>
      </c>
      <c r="H7" s="23" t="s">
        <v>16</v>
      </c>
      <c r="I7" s="21" t="s">
        <v>16</v>
      </c>
      <c r="J7" s="21" t="s">
        <v>16</v>
      </c>
      <c r="K7" s="24" t="s">
        <v>17</v>
      </c>
      <c r="L7" s="20" t="s">
        <v>16</v>
      </c>
      <c r="M7" s="21" t="s">
        <v>16</v>
      </c>
      <c r="N7" s="21" t="s">
        <v>16</v>
      </c>
      <c r="O7" s="22" t="s">
        <v>17</v>
      </c>
      <c r="P7" s="19" t="s">
        <v>17</v>
      </c>
      <c r="Q7" s="25" t="s">
        <v>18</v>
      </c>
      <c r="R7" s="59" t="s">
        <v>19</v>
      </c>
      <c r="T7" s="109"/>
      <c r="U7" s="109"/>
      <c r="V7" s="109"/>
      <c r="W7" s="109"/>
      <c r="X7" s="109"/>
      <c r="Y7" s="109"/>
      <c r="Z7" s="109"/>
      <c r="AA7" s="8"/>
      <c r="AB7" s="3"/>
      <c r="AC7" s="3"/>
      <c r="AD7" s="4" t="s">
        <v>20</v>
      </c>
    </row>
    <row r="8" spans="1:19" ht="20.25">
      <c r="A8" s="2"/>
      <c r="B8" s="67"/>
      <c r="C8" s="78"/>
      <c r="H8" s="2"/>
      <c r="I8" s="2"/>
      <c r="J8" s="2"/>
      <c r="K8" s="2"/>
      <c r="L8" s="2"/>
      <c r="M8" s="2"/>
      <c r="N8" s="2"/>
      <c r="O8" s="2"/>
      <c r="P8" s="2"/>
      <c r="Q8" s="26"/>
      <c r="S8" s="112" t="str">
        <f>IF(Z9=TRUE,"TIE"," ")</f>
        <v> </v>
      </c>
    </row>
    <row r="9" spans="1:27" ht="30.75" customHeight="1">
      <c r="A9" s="11"/>
      <c r="B9" s="67" t="s">
        <v>26</v>
      </c>
      <c r="C9" s="81" t="s">
        <v>21</v>
      </c>
      <c r="D9" s="1">
        <v>8</v>
      </c>
      <c r="E9" s="1"/>
      <c r="F9" s="1"/>
      <c r="G9" s="1"/>
      <c r="Q9" s="26"/>
      <c r="S9" s="112"/>
      <c r="X9" s="27"/>
      <c r="Y9" s="27"/>
      <c r="Z9" s="27" t="b">
        <f>OR(Z10&gt;1,T10&gt;1)</f>
        <v>0</v>
      </c>
      <c r="AA9" s="27"/>
    </row>
    <row r="10" spans="4:26" ht="9.75" customHeight="1">
      <c r="D10" s="1"/>
      <c r="E10" s="1"/>
      <c r="F10" s="1"/>
      <c r="G10" s="1"/>
      <c r="H10" s="28"/>
      <c r="I10" s="28"/>
      <c r="J10" s="28"/>
      <c r="M10" s="28"/>
      <c r="N10" s="28"/>
      <c r="Q10" s="26"/>
      <c r="S10" s="112"/>
      <c r="T10" s="4">
        <f>SUM(U11:U19)</f>
        <v>0</v>
      </c>
      <c r="Z10" s="4">
        <f>SUM(AA11:AA19)</f>
        <v>1</v>
      </c>
    </row>
    <row r="11" spans="1:38" ht="45.75" customHeight="1">
      <c r="A11" s="29" t="s">
        <v>24</v>
      </c>
      <c r="B11" s="70" t="s">
        <v>62</v>
      </c>
      <c r="C11" s="82" t="s">
        <v>63</v>
      </c>
      <c r="D11" s="30">
        <v>6</v>
      </c>
      <c r="E11" s="31">
        <v>7</v>
      </c>
      <c r="F11" s="31">
        <v>8.5</v>
      </c>
      <c r="G11" s="32">
        <f aca="true" t="shared" si="0" ref="G11:G17">D11+E11+F11</f>
        <v>21.5</v>
      </c>
      <c r="H11" s="33">
        <v>7</v>
      </c>
      <c r="I11" s="34">
        <v>7</v>
      </c>
      <c r="J11" s="34">
        <v>8.5</v>
      </c>
      <c r="K11" s="32">
        <f aca="true" t="shared" si="1" ref="K11:K17">H11+I11+J11</f>
        <v>22.5</v>
      </c>
      <c r="L11" s="30">
        <v>7</v>
      </c>
      <c r="M11" s="35">
        <v>7</v>
      </c>
      <c r="N11" s="35">
        <v>7</v>
      </c>
      <c r="O11" s="32">
        <f aca="true" t="shared" si="2" ref="O11:O17">L11+M11+N11</f>
        <v>21</v>
      </c>
      <c r="P11" s="36">
        <f aca="true" t="shared" si="3" ref="P11:P17">(G11+K11+O11)/3</f>
        <v>21.666666666666668</v>
      </c>
      <c r="Q11" s="76" t="str">
        <f>VLOOKUP(AB11,'Judging Data Entry - Print'!$AB$2:$AC$6,2,FALSE)</f>
        <v> </v>
      </c>
      <c r="R11" s="60" t="s">
        <v>259</v>
      </c>
      <c r="T11" s="4" t="b">
        <f>AND($T$20&lt;22,P11=$T$20)</f>
        <v>0</v>
      </c>
      <c r="U11" s="4">
        <f aca="true" t="shared" si="4" ref="U11:U17">IF(T11=TRUE,1,0)</f>
        <v>0</v>
      </c>
      <c r="V11" s="4" t="b">
        <f aca="true" t="shared" si="5" ref="V11:V17">AND($T$10=0,P11&gt;21.99)</f>
        <v>0</v>
      </c>
      <c r="W11" s="4">
        <f aca="true" t="shared" si="6" ref="W11:W17">IF(V11=TRUE,1,0)</f>
        <v>0</v>
      </c>
      <c r="X11" s="4" t="b">
        <f>AND($T$10=0,P11=$X$20)</f>
        <v>0</v>
      </c>
      <c r="Y11" s="4">
        <f aca="true" t="shared" si="7" ref="Y11:Y17">IF(X11=TRUE,2,0)</f>
        <v>0</v>
      </c>
      <c r="Z11" s="4" t="b">
        <f>AND(AB11=MAX($AB$11:$AB$19))</f>
        <v>0</v>
      </c>
      <c r="AA11" s="4">
        <f aca="true" t="shared" si="8" ref="AA11:AA17">IF(Z11=TRUE,1,0)</f>
        <v>0</v>
      </c>
      <c r="AB11" s="4">
        <f aca="true" t="shared" si="9" ref="AB11:AB17">T11+(V11*2)+W11+X11+Y11</f>
        <v>0</v>
      </c>
      <c r="AD11" s="37">
        <f aca="true" t="shared" si="10" ref="AD11:AD17">P11</f>
        <v>21.666666666666668</v>
      </c>
      <c r="AF11" s="38" t="str">
        <f>CONCATENATE("Score: ",ROUND(P11,1),"/30","    ",AG11)</f>
        <v>Score: 21.7/30    </v>
      </c>
      <c r="AG11" s="38">
        <f>IF(Q11="HM","Honorable Mention",IF(Q11="PM","Print of the Month",""))</f>
      </c>
      <c r="AH11" s="3" t="str">
        <f aca="true" t="shared" si="11" ref="AH11:AH17">CONCATENATE("'",B11,"'"," by ",C11,CHAR(10),AF11,CHAR(10),CHAR(10),"Judges Comments: ",R11)</f>
        <v>'All Wrapped Up' by Lorilee Guenter
Score: 21.7/30    
Judges Comments: nice composition, vignette is done well, square presentation works, title suits the image, texture in the ribbon helps to add to the images pictorial impact</v>
      </c>
      <c r="AJ11" s="38" t="str">
        <f>CONCATENATE("Score: ",ROUND(P11,1),"    ",AG11)</f>
        <v>Score: 21.7    </v>
      </c>
      <c r="AL11" s="3" t="str">
        <f>CONCATENATE("'",B11,"'"," by ",C11,CHAR(10),AJ11,"  ",AK11,CHAR(10),"Judges Comments: ",R11)</f>
        <v>'All Wrapped Up' by Lorilee Guenter
Score: 21.7      
Judges Comments: nice composition, vignette is done well, square presentation works, title suits the image, texture in the ribbon helps to add to the images pictorial impact</v>
      </c>
    </row>
    <row r="12" spans="1:38" ht="45.75" customHeight="1">
      <c r="A12" s="29" t="s">
        <v>24</v>
      </c>
      <c r="B12" s="70" t="s">
        <v>65</v>
      </c>
      <c r="C12" s="82" t="s">
        <v>37</v>
      </c>
      <c r="D12" s="30">
        <v>7</v>
      </c>
      <c r="E12" s="31">
        <v>8</v>
      </c>
      <c r="F12" s="31">
        <v>8</v>
      </c>
      <c r="G12" s="32">
        <f t="shared" si="0"/>
        <v>23</v>
      </c>
      <c r="H12" s="33">
        <v>7</v>
      </c>
      <c r="I12" s="31">
        <v>8</v>
      </c>
      <c r="J12" s="31">
        <v>7.5</v>
      </c>
      <c r="K12" s="32">
        <f t="shared" si="1"/>
        <v>22.5</v>
      </c>
      <c r="L12" s="30">
        <v>8</v>
      </c>
      <c r="M12" s="35">
        <v>8</v>
      </c>
      <c r="N12" s="35">
        <v>7</v>
      </c>
      <c r="O12" s="32">
        <f t="shared" si="2"/>
        <v>23</v>
      </c>
      <c r="P12" s="36">
        <f t="shared" si="3"/>
        <v>22.833333333333332</v>
      </c>
      <c r="Q12" s="76" t="str">
        <f>VLOOKUP(AB12,'Judging Data Entry - Print'!$AB$2:$AC$6,2,FALSE)</f>
        <v>HM</v>
      </c>
      <c r="R12" s="60" t="s">
        <v>258</v>
      </c>
      <c r="T12" s="4" t="b">
        <f>AND($T$20&lt;22,P12=$T$20)</f>
        <v>0</v>
      </c>
      <c r="U12" s="4">
        <f t="shared" si="4"/>
        <v>0</v>
      </c>
      <c r="V12" s="4" t="b">
        <f t="shared" si="5"/>
        <v>1</v>
      </c>
      <c r="W12" s="4">
        <f t="shared" si="6"/>
        <v>1</v>
      </c>
      <c r="X12" s="4" t="b">
        <f>AND($T$10=0,P12=$X$20)</f>
        <v>0</v>
      </c>
      <c r="Y12" s="4">
        <f t="shared" si="7"/>
        <v>0</v>
      </c>
      <c r="Z12" s="4" t="b">
        <f>AND(AB12=MAX($AB$11:$AB$19))</f>
        <v>0</v>
      </c>
      <c r="AA12" s="4">
        <f t="shared" si="8"/>
        <v>0</v>
      </c>
      <c r="AB12" s="4">
        <f t="shared" si="9"/>
        <v>3</v>
      </c>
      <c r="AD12" s="37">
        <f t="shared" si="10"/>
        <v>22.833333333333332</v>
      </c>
      <c r="AF12" s="38" t="str">
        <f aca="true" t="shared" si="12" ref="AF12:AF17">CONCATENATE("Score: ",ROUND(P12,1),"/30","    ",AG12)</f>
        <v>Score: 22.8/30    Honorable Mention</v>
      </c>
      <c r="AG12" s="38" t="str">
        <f aca="true" t="shared" si="13" ref="AG12:AG17">IF(Q12="HM","Honorable Mention",IF(Q12="PM","Print of the Month",""))</f>
        <v>Honorable Mention</v>
      </c>
      <c r="AH12" s="3" t="str">
        <f t="shared" si="11"/>
        <v>'Hot' by Bill Compton
Score: 22.8/30    Honorable Mention
Judges Comments: the image and the title compliment each other, nice textures make the image pleasing</v>
      </c>
      <c r="AJ12" s="38" t="str">
        <f aca="true" t="shared" si="14" ref="AJ12:AJ17">CONCATENATE("Score: ",ROUND(P12,1),"    ",AG12)</f>
        <v>Score: 22.8    Honorable Mention</v>
      </c>
      <c r="AL12" s="3" t="str">
        <f aca="true" t="shared" si="15" ref="AL12:AL17">CONCATENATE("'",B12,"'"," by ",C12,CHAR(10),AJ12,"  ",AK12,CHAR(10),"Judges Comments: ",R12)</f>
        <v>'Hot' by Bill Compton
Score: 22.8    Honorable Mention  
Judges Comments: the image and the title compliment each other, nice textures make the image pleasing</v>
      </c>
    </row>
    <row r="13" spans="1:38" ht="45.75" customHeight="1">
      <c r="A13" s="29" t="s">
        <v>24</v>
      </c>
      <c r="B13" s="70" t="s">
        <v>66</v>
      </c>
      <c r="C13" s="82" t="s">
        <v>32</v>
      </c>
      <c r="D13" s="30">
        <v>6</v>
      </c>
      <c r="E13" s="31">
        <v>8</v>
      </c>
      <c r="F13" s="31">
        <v>7.5</v>
      </c>
      <c r="G13" s="32">
        <f t="shared" si="0"/>
        <v>21.5</v>
      </c>
      <c r="H13" s="33">
        <v>7</v>
      </c>
      <c r="I13" s="35">
        <v>8</v>
      </c>
      <c r="J13" s="35">
        <v>8</v>
      </c>
      <c r="K13" s="32">
        <f t="shared" si="1"/>
        <v>23</v>
      </c>
      <c r="L13" s="30">
        <v>7</v>
      </c>
      <c r="M13" s="35">
        <v>8</v>
      </c>
      <c r="N13" s="35">
        <v>7.5</v>
      </c>
      <c r="O13" s="32">
        <f t="shared" si="2"/>
        <v>22.5</v>
      </c>
      <c r="P13" s="36">
        <f t="shared" si="3"/>
        <v>22.333333333333332</v>
      </c>
      <c r="Q13" s="76" t="str">
        <f>VLOOKUP(AB13,'Judging Data Entry - Print'!$AB$2:$AC$6,2,FALSE)</f>
        <v>HM</v>
      </c>
      <c r="R13" s="60" t="s">
        <v>275</v>
      </c>
      <c r="T13" s="4" t="b">
        <f>AND($T$20&lt;22,P13=$T$20)</f>
        <v>0</v>
      </c>
      <c r="U13" s="4">
        <f t="shared" si="4"/>
        <v>0</v>
      </c>
      <c r="V13" s="4" t="b">
        <f t="shared" si="5"/>
        <v>1</v>
      </c>
      <c r="W13" s="4">
        <f t="shared" si="6"/>
        <v>1</v>
      </c>
      <c r="X13" s="4" t="b">
        <f>AND($T$10=0,P13=$X$20)</f>
        <v>0</v>
      </c>
      <c r="Y13" s="4">
        <f t="shared" si="7"/>
        <v>0</v>
      </c>
      <c r="Z13" s="4" t="b">
        <f>AND(AB13=MAX($AB$11:$AB$19))</f>
        <v>0</v>
      </c>
      <c r="AA13" s="4">
        <f t="shared" si="8"/>
        <v>0</v>
      </c>
      <c r="AB13" s="4">
        <f t="shared" si="9"/>
        <v>3</v>
      </c>
      <c r="AD13" s="37">
        <f t="shared" si="10"/>
        <v>22.333333333333332</v>
      </c>
      <c r="AF13" s="38" t="str">
        <f t="shared" si="12"/>
        <v>Score: 22.3/30    Honorable Mention</v>
      </c>
      <c r="AG13" s="38" t="str">
        <f t="shared" si="13"/>
        <v>Honorable Mention</v>
      </c>
      <c r="AH13" s="3" t="str">
        <f t="shared" si="11"/>
        <v>'I Only Have Eyes For You' by Cathy Anderson
Score: 22.3/30    Honorable Mention
Judges Comments: great title, good post production concept, lots of lines and the sense of movement keeps you interested</v>
      </c>
      <c r="AJ13" s="38" t="str">
        <f t="shared" si="14"/>
        <v>Score: 22.3    Honorable Mention</v>
      </c>
      <c r="AL13" s="3" t="str">
        <f t="shared" si="15"/>
        <v>'I Only Have Eyes For You' by Cathy Anderson
Score: 22.3    Honorable Mention  
Judges Comments: great title, good post production concept, lots of lines and the sense of movement keeps you interested</v>
      </c>
    </row>
    <row r="14" spans="1:38" ht="45.75" customHeight="1">
      <c r="A14" s="29" t="s">
        <v>24</v>
      </c>
      <c r="B14" s="70" t="s">
        <v>67</v>
      </c>
      <c r="C14" s="82" t="s">
        <v>51</v>
      </c>
      <c r="D14" s="30">
        <v>6</v>
      </c>
      <c r="E14" s="31">
        <v>7</v>
      </c>
      <c r="F14" s="31">
        <v>7</v>
      </c>
      <c r="G14" s="32">
        <f t="shared" si="0"/>
        <v>20</v>
      </c>
      <c r="H14" s="33">
        <v>6</v>
      </c>
      <c r="I14" s="35">
        <v>7.5</v>
      </c>
      <c r="J14" s="35">
        <v>8</v>
      </c>
      <c r="K14" s="32">
        <f t="shared" si="1"/>
        <v>21.5</v>
      </c>
      <c r="L14" s="30">
        <v>6</v>
      </c>
      <c r="M14" s="35">
        <v>7</v>
      </c>
      <c r="N14" s="35">
        <v>8</v>
      </c>
      <c r="O14" s="32">
        <f t="shared" si="2"/>
        <v>21</v>
      </c>
      <c r="P14" s="36">
        <f t="shared" si="3"/>
        <v>20.833333333333332</v>
      </c>
      <c r="Q14" s="76" t="str">
        <f>VLOOKUP(AB14,'Judging Data Entry - Print'!$AB$2:$AC$6,2,FALSE)</f>
        <v> </v>
      </c>
      <c r="R14" s="60" t="s">
        <v>260</v>
      </c>
      <c r="T14" s="4" t="b">
        <f>AND($T$20&lt;22,P14=$T$20)</f>
        <v>0</v>
      </c>
      <c r="U14" s="4">
        <f t="shared" si="4"/>
        <v>0</v>
      </c>
      <c r="V14" s="4" t="b">
        <f t="shared" si="5"/>
        <v>0</v>
      </c>
      <c r="W14" s="4">
        <f t="shared" si="6"/>
        <v>0</v>
      </c>
      <c r="X14" s="4" t="b">
        <f>AND($T$10=0,P14=$X$20)</f>
        <v>0</v>
      </c>
      <c r="Y14" s="4">
        <f t="shared" si="7"/>
        <v>0</v>
      </c>
      <c r="Z14" s="4" t="b">
        <f>AND(AB14=MAX($AB$11:$AB$19))</f>
        <v>0</v>
      </c>
      <c r="AA14" s="4">
        <f t="shared" si="8"/>
        <v>0</v>
      </c>
      <c r="AB14" s="4">
        <f t="shared" si="9"/>
        <v>0</v>
      </c>
      <c r="AD14" s="37">
        <f t="shared" si="10"/>
        <v>20.833333333333332</v>
      </c>
      <c r="AF14" s="38" t="str">
        <f t="shared" si="12"/>
        <v>Score: 20.8/30    </v>
      </c>
      <c r="AG14" s="38">
        <f t="shared" si="13"/>
      </c>
      <c r="AH14" s="3" t="str">
        <f t="shared" si="11"/>
        <v>'Magic Shroom' by Gordon Sukut
Score: 20.8/30    
Judges Comments: title adds to the feeling attempted in this image, good detail in the subject, mat helps, nice psychedelic colors</v>
      </c>
      <c r="AJ14" s="38" t="str">
        <f t="shared" si="14"/>
        <v>Score: 20.8    </v>
      </c>
      <c r="AL14" s="3" t="str">
        <f t="shared" si="15"/>
        <v>'Magic Shroom' by Gordon Sukut
Score: 20.8      
Judges Comments: title adds to the feeling attempted in this image, good detail in the subject, mat helps, nice psychedelic colors</v>
      </c>
    </row>
    <row r="15" spans="1:38" ht="45.75" customHeight="1">
      <c r="A15" s="29" t="s">
        <v>24</v>
      </c>
      <c r="B15" s="70" t="s">
        <v>68</v>
      </c>
      <c r="C15" s="82" t="s">
        <v>40</v>
      </c>
      <c r="D15" s="30">
        <v>7</v>
      </c>
      <c r="E15" s="31">
        <v>7</v>
      </c>
      <c r="F15" s="31">
        <v>8</v>
      </c>
      <c r="G15" s="32">
        <f t="shared" si="0"/>
        <v>22</v>
      </c>
      <c r="H15" s="33">
        <v>7</v>
      </c>
      <c r="I15" s="35">
        <v>6.5</v>
      </c>
      <c r="J15" s="35">
        <v>7.5</v>
      </c>
      <c r="K15" s="32">
        <f t="shared" si="1"/>
        <v>21</v>
      </c>
      <c r="L15" s="30">
        <v>5</v>
      </c>
      <c r="M15" s="35">
        <v>7</v>
      </c>
      <c r="N15" s="35">
        <v>7</v>
      </c>
      <c r="O15" s="32">
        <f t="shared" si="2"/>
        <v>19</v>
      </c>
      <c r="P15" s="36">
        <f t="shared" si="3"/>
        <v>20.666666666666668</v>
      </c>
      <c r="Q15" s="76" t="str">
        <f>VLOOKUP(AB15,'Judging Data Entry - Print'!$AB$2:$AC$6,2,FALSE)</f>
        <v> </v>
      </c>
      <c r="R15" s="60" t="s">
        <v>187</v>
      </c>
      <c r="T15" s="4" t="b">
        <f>AND($T$20&lt;22,P15=$T$20)</f>
        <v>0</v>
      </c>
      <c r="U15" s="4">
        <f t="shared" si="4"/>
        <v>0</v>
      </c>
      <c r="V15" s="4" t="b">
        <f t="shared" si="5"/>
        <v>0</v>
      </c>
      <c r="W15" s="4">
        <f t="shared" si="6"/>
        <v>0</v>
      </c>
      <c r="X15" s="4" t="b">
        <f>AND($T$10=0,P15=$X$20)</f>
        <v>0</v>
      </c>
      <c r="Y15" s="4">
        <f t="shared" si="7"/>
        <v>0</v>
      </c>
      <c r="Z15" s="4" t="b">
        <f>AND(AB15=MAX($AB$11:$AB$19))</f>
        <v>0</v>
      </c>
      <c r="AA15" s="4">
        <f t="shared" si="8"/>
        <v>0</v>
      </c>
      <c r="AB15" s="4">
        <f t="shared" si="9"/>
        <v>0</v>
      </c>
      <c r="AD15" s="37">
        <f t="shared" si="10"/>
        <v>20.666666666666668</v>
      </c>
      <c r="AF15" s="38" t="str">
        <f t="shared" si="12"/>
        <v>Score: 20.7/30    </v>
      </c>
      <c r="AG15" s="38">
        <f t="shared" si="13"/>
      </c>
      <c r="AH15" s="3" t="str">
        <f t="shared" si="11"/>
        <v>'Mandala' by Gayvin Franson
Score: 20.7/30    
Judges Comments: lots of vibrant colors, wavy lines on the outside help to frame the subject and draw your eyes to it, perhaps try keeping the bug unaltered, shows well as a large print</v>
      </c>
      <c r="AJ15" s="38" t="str">
        <f t="shared" si="14"/>
        <v>Score: 20.7    </v>
      </c>
      <c r="AL15" s="3" t="str">
        <f t="shared" si="15"/>
        <v>'Mandala' by Gayvin Franson
Score: 20.7      
Judges Comments: lots of vibrant colors, wavy lines on the outside help to frame the subject and draw your eyes to it, perhaps try keeping the bug unaltered, shows well as a large print</v>
      </c>
    </row>
    <row r="16" spans="1:38" ht="45.75" customHeight="1">
      <c r="A16" s="29" t="s">
        <v>24</v>
      </c>
      <c r="B16" s="70" t="s">
        <v>69</v>
      </c>
      <c r="C16" s="82" t="s">
        <v>55</v>
      </c>
      <c r="D16" s="30">
        <v>7</v>
      </c>
      <c r="E16" s="31">
        <v>6.5</v>
      </c>
      <c r="F16" s="31">
        <v>7.5</v>
      </c>
      <c r="G16" s="32">
        <f t="shared" si="0"/>
        <v>21</v>
      </c>
      <c r="H16" s="33">
        <v>7</v>
      </c>
      <c r="I16" s="35">
        <v>6.5</v>
      </c>
      <c r="J16" s="35">
        <v>7</v>
      </c>
      <c r="K16" s="32">
        <f t="shared" si="1"/>
        <v>20.5</v>
      </c>
      <c r="L16" s="30">
        <v>7</v>
      </c>
      <c r="M16" s="35">
        <v>6.5</v>
      </c>
      <c r="N16" s="35">
        <v>7</v>
      </c>
      <c r="O16" s="32">
        <f t="shared" si="2"/>
        <v>20.5</v>
      </c>
      <c r="P16" s="36">
        <f t="shared" si="3"/>
        <v>20.666666666666668</v>
      </c>
      <c r="Q16" s="76" t="str">
        <f>VLOOKUP(AB16,'Judging Data Entry - Print'!$AB$2:$AC$6,2,FALSE)</f>
        <v> </v>
      </c>
      <c r="R16" s="60" t="s">
        <v>276</v>
      </c>
      <c r="T16" s="4" t="b">
        <f>AND($T$20&lt;22,P16=$T$20)</f>
        <v>0</v>
      </c>
      <c r="U16" s="4">
        <f t="shared" si="4"/>
        <v>0</v>
      </c>
      <c r="V16" s="4" t="b">
        <f t="shared" si="5"/>
        <v>0</v>
      </c>
      <c r="W16" s="4">
        <f t="shared" si="6"/>
        <v>0</v>
      </c>
      <c r="X16" s="4" t="b">
        <f>AND($T$10=0,P16=$X$20)</f>
        <v>0</v>
      </c>
      <c r="Y16" s="4">
        <f t="shared" si="7"/>
        <v>0</v>
      </c>
      <c r="Z16" s="4" t="b">
        <f>AND(AB16=MAX($AB$11:$AB$19))</f>
        <v>0</v>
      </c>
      <c r="AA16" s="4">
        <f t="shared" si="8"/>
        <v>0</v>
      </c>
      <c r="AB16" s="4">
        <f t="shared" si="9"/>
        <v>0</v>
      </c>
      <c r="AD16" s="37">
        <f t="shared" si="10"/>
        <v>20.666666666666668</v>
      </c>
      <c r="AF16" s="38" t="str">
        <f t="shared" si="12"/>
        <v>Score: 20.7/30    </v>
      </c>
      <c r="AG16" s="38">
        <f t="shared" si="13"/>
      </c>
      <c r="AH16" s="3" t="str">
        <f t="shared" si="11"/>
        <v>'Say Cheese' by Bob Anderson
Score: 20.7/30    
Judges Comments: appears to be good detail in the wings, feels more close up than macro, nice composition, a black mat may be a better choice</v>
      </c>
      <c r="AJ16" s="38" t="str">
        <f t="shared" si="14"/>
        <v>Score: 20.7    </v>
      </c>
      <c r="AL16" s="3" t="str">
        <f t="shared" si="15"/>
        <v>'Say Cheese' by Bob Anderson
Score: 20.7      
Judges Comments: appears to be good detail in the wings, feels more close up than macro, nice composition, a black mat may be a better choice</v>
      </c>
    </row>
    <row r="17" spans="1:38" ht="45.75" customHeight="1">
      <c r="A17" s="29" t="s">
        <v>24</v>
      </c>
      <c r="B17" s="70" t="s">
        <v>70</v>
      </c>
      <c r="C17" s="82" t="s">
        <v>48</v>
      </c>
      <c r="D17" s="30">
        <v>7</v>
      </c>
      <c r="E17" s="31">
        <v>6</v>
      </c>
      <c r="F17" s="31">
        <v>7</v>
      </c>
      <c r="G17" s="32">
        <f t="shared" si="0"/>
        <v>20</v>
      </c>
      <c r="H17" s="33">
        <v>7</v>
      </c>
      <c r="I17" s="35">
        <v>6</v>
      </c>
      <c r="J17" s="35">
        <v>6.5</v>
      </c>
      <c r="K17" s="32">
        <f t="shared" si="1"/>
        <v>19.5</v>
      </c>
      <c r="L17" s="30">
        <v>5</v>
      </c>
      <c r="M17" s="35">
        <v>6</v>
      </c>
      <c r="N17" s="35">
        <v>7</v>
      </c>
      <c r="O17" s="32">
        <f t="shared" si="2"/>
        <v>18</v>
      </c>
      <c r="P17" s="36">
        <f t="shared" si="3"/>
        <v>19.166666666666668</v>
      </c>
      <c r="Q17" s="76" t="str">
        <f>VLOOKUP(AB17,'Judging Data Entry - Print'!$AB$2:$AC$6,2,FALSE)</f>
        <v> </v>
      </c>
      <c r="R17" s="60" t="s">
        <v>277</v>
      </c>
      <c r="T17" s="4" t="b">
        <f>AND($T$20&lt;22,P17=$T$20)</f>
        <v>0</v>
      </c>
      <c r="U17" s="4">
        <f t="shared" si="4"/>
        <v>0</v>
      </c>
      <c r="V17" s="4" t="b">
        <f t="shared" si="5"/>
        <v>0</v>
      </c>
      <c r="W17" s="4">
        <f t="shared" si="6"/>
        <v>0</v>
      </c>
      <c r="X17" s="4" t="b">
        <f>AND($T$10=0,P17=$X$20)</f>
        <v>0</v>
      </c>
      <c r="Y17" s="4">
        <f t="shared" si="7"/>
        <v>0</v>
      </c>
      <c r="Z17" s="4" t="b">
        <f>AND(AB17=MAX($AB$11:$AB$19))</f>
        <v>0</v>
      </c>
      <c r="AA17" s="4">
        <f t="shared" si="8"/>
        <v>0</v>
      </c>
      <c r="AB17" s="4">
        <f t="shared" si="9"/>
        <v>0</v>
      </c>
      <c r="AD17" s="37">
        <f t="shared" si="10"/>
        <v>19.166666666666668</v>
      </c>
      <c r="AF17" s="38" t="str">
        <f t="shared" si="12"/>
        <v>Score: 19.2/30    </v>
      </c>
      <c r="AG17" s="38">
        <f t="shared" si="13"/>
      </c>
      <c r="AH17" s="3" t="str">
        <f t="shared" si="11"/>
        <v>'The Trees Have Eyes' by Dale Read
Score: 19.2/30    
Judges Comments: great post processing, great image but it does not fit the macro clinic, title suits the image well, perhaps a square format might work better.</v>
      </c>
      <c r="AJ17" s="38" t="str">
        <f t="shared" si="14"/>
        <v>Score: 19.2    </v>
      </c>
      <c r="AL17" s="3" t="str">
        <f t="shared" si="15"/>
        <v>'The Trees Have Eyes' by Dale Read
Score: 19.2      
Judges Comments: great post processing, great image but it does not fit the macro clinic, title suits the image well, perhaps a square format might work better.</v>
      </c>
    </row>
    <row r="18" spans="1:38" s="98" customFormat="1" ht="45.75" customHeight="1">
      <c r="A18" s="87" t="s">
        <v>24</v>
      </c>
      <c r="B18" s="88" t="s">
        <v>64</v>
      </c>
      <c r="C18" s="89" t="s">
        <v>50</v>
      </c>
      <c r="D18" s="90">
        <v>6</v>
      </c>
      <c r="E18" s="91">
        <v>8.5</v>
      </c>
      <c r="F18" s="91">
        <v>8</v>
      </c>
      <c r="G18" s="92">
        <f>D18+E18+F18</f>
        <v>22.5</v>
      </c>
      <c r="H18" s="93">
        <v>8</v>
      </c>
      <c r="I18" s="94">
        <v>8</v>
      </c>
      <c r="J18" s="94">
        <v>8</v>
      </c>
      <c r="K18" s="92">
        <f>H18+I18+J18</f>
        <v>24</v>
      </c>
      <c r="L18" s="90">
        <v>7</v>
      </c>
      <c r="M18" s="94">
        <v>8.5</v>
      </c>
      <c r="N18" s="94">
        <v>8</v>
      </c>
      <c r="O18" s="92">
        <f>L18+M18+N18</f>
        <v>23.5</v>
      </c>
      <c r="P18" s="95">
        <f>(G18+K18+O18)/3</f>
        <v>23.333333333333332</v>
      </c>
      <c r="Q18" s="96" t="str">
        <f>VLOOKUP(AB18,'Judging Data Entry - Print'!$AB$2:$AC$6,2,FALSE)</f>
        <v>PM</v>
      </c>
      <c r="R18" s="97" t="s">
        <v>257</v>
      </c>
      <c r="T18" s="99" t="b">
        <f>AND($T$20&lt;22,P18=$T$20)</f>
        <v>0</v>
      </c>
      <c r="U18" s="99">
        <f>IF(T18=TRUE,1,0)</f>
        <v>0</v>
      </c>
      <c r="V18" s="99" t="b">
        <f>AND($T$10=0,P18&gt;21.99)</f>
        <v>1</v>
      </c>
      <c r="W18" s="99">
        <f>IF(V18=TRUE,1,0)</f>
        <v>1</v>
      </c>
      <c r="X18" s="99" t="b">
        <f>AND($T$10=0,P18=$X$20)</f>
        <v>1</v>
      </c>
      <c r="Y18" s="99">
        <f>IF(X18=TRUE,2,0)</f>
        <v>2</v>
      </c>
      <c r="Z18" s="99" t="b">
        <f>AND(AB18=MAX($AB$11:$AB$19))</f>
        <v>1</v>
      </c>
      <c r="AA18" s="99">
        <f>IF(Z18=TRUE,1,0)</f>
        <v>1</v>
      </c>
      <c r="AB18" s="99">
        <f>T18+(V18*2)+W18+X18+Y18</f>
        <v>6</v>
      </c>
      <c r="AC18" s="99"/>
      <c r="AD18" s="100">
        <f>P18</f>
        <v>23.333333333333332</v>
      </c>
      <c r="AF18" s="101" t="str">
        <f>CONCATENATE("Score: ",ROUND(P18,1),"/30","    ",AG18)</f>
        <v>Score: 23.3/30    Print of the Month</v>
      </c>
      <c r="AG18" s="101" t="str">
        <f>IF(Q18="HM","Honorable Mention",IF(Q18="PM","Print of the Month",""))</f>
        <v>Print of the Month</v>
      </c>
      <c r="AH18" s="98" t="str">
        <f>CONCATENATE("'",B18,"'"," by ",C18,CHAR(10),AF18,CHAR(10),CHAR(10),"Judges Comments: ",R18)</f>
        <v>'Field Guide, Page 84' by Barry Singer
Score: 23.3/30    Print of the Month
Judges Comments: great image and awesome idea, very nice to see an AR image where you're thinking outside the box, unique presentation, good detail in the cricket, title works very well</v>
      </c>
      <c r="AJ18" s="101" t="str">
        <f>CONCATENATE("Score: ",ROUND(P18,1),"    ",AG18)</f>
        <v>Score: 23.3    Print of the Month</v>
      </c>
      <c r="AL18" s="98" t="str">
        <f>CONCATENATE("'",B18,"'"," by ",C18,CHAR(10),AJ18,"  ",AK18,CHAR(10),"Judges Comments: ",R18)</f>
        <v>'Field Guide, Page 84' by Barry Singer
Score: 23.3    Print of the Month  
Judges Comments: great image and awesome idea, very nice to see an AR image where you're thinking outside the box, unique presentation, good detail in the cricket, title works very well</v>
      </c>
    </row>
    <row r="19" spans="1:19" ht="7.5" customHeight="1">
      <c r="A19" s="39"/>
      <c r="B19" s="61"/>
      <c r="C19" s="83"/>
      <c r="D19" s="39"/>
      <c r="E19" s="39"/>
      <c r="F19" s="39"/>
      <c r="G19" s="40"/>
      <c r="H19" s="39"/>
      <c r="I19" s="41"/>
      <c r="J19" s="41"/>
      <c r="K19" s="40"/>
      <c r="L19" s="39"/>
      <c r="M19" s="41"/>
      <c r="N19" s="41"/>
      <c r="O19" s="40"/>
      <c r="P19" s="40"/>
      <c r="Q19" s="39"/>
      <c r="R19" s="61"/>
      <c r="S19" s="112" t="str">
        <f>IF(Z20=TRUE,"TIE"," ")</f>
        <v> </v>
      </c>
    </row>
    <row r="20" spans="1:27" ht="30.75" customHeight="1">
      <c r="A20" s="2"/>
      <c r="B20" s="67" t="s">
        <v>27</v>
      </c>
      <c r="C20" s="81" t="s">
        <v>21</v>
      </c>
      <c r="D20" s="1">
        <v>10</v>
      </c>
      <c r="E20" s="1"/>
      <c r="F20" s="1"/>
      <c r="G20" s="38"/>
      <c r="I20" s="28"/>
      <c r="J20" s="28"/>
      <c r="K20" s="38"/>
      <c r="M20" s="28"/>
      <c r="N20" s="28"/>
      <c r="O20" s="38"/>
      <c r="P20" s="38"/>
      <c r="S20" s="112"/>
      <c r="T20" s="42" t="str">
        <f>IF(MAX(P11:P19)&lt;22,MAX(P11:P19)," ")</f>
        <v> </v>
      </c>
      <c r="U20" s="42"/>
      <c r="X20" s="42">
        <f>IF(T20&gt;21.99,MAX(P11:P19)," ")</f>
        <v>23.333333333333332</v>
      </c>
      <c r="Y20" s="42"/>
      <c r="Z20" s="27" t="b">
        <f>OR(Z21&gt;1,T21&gt;1)</f>
        <v>0</v>
      </c>
      <c r="AA20" s="27"/>
    </row>
    <row r="21" spans="1:26" ht="7.5" customHeight="1">
      <c r="A21" s="43"/>
      <c r="B21" s="62"/>
      <c r="C21" s="84"/>
      <c r="D21" s="43"/>
      <c r="E21" s="43"/>
      <c r="F21" s="43"/>
      <c r="G21" s="44"/>
      <c r="H21" s="43"/>
      <c r="I21" s="45"/>
      <c r="J21" s="45"/>
      <c r="K21" s="44"/>
      <c r="L21" s="43"/>
      <c r="M21" s="45"/>
      <c r="N21" s="45"/>
      <c r="O21" s="44"/>
      <c r="P21" s="44"/>
      <c r="Q21" s="43"/>
      <c r="R21" s="62"/>
      <c r="S21" s="112"/>
      <c r="T21" s="4">
        <f>SUM(U22:U32)</f>
        <v>0</v>
      </c>
      <c r="Z21" s="4">
        <f>SUM(AA22:AA32)</f>
        <v>1</v>
      </c>
    </row>
    <row r="22" spans="1:38" ht="45.75" customHeight="1">
      <c r="A22" s="29" t="s">
        <v>22</v>
      </c>
      <c r="B22" s="70" t="s">
        <v>71</v>
      </c>
      <c r="C22" s="82" t="s">
        <v>63</v>
      </c>
      <c r="D22" s="30">
        <v>7</v>
      </c>
      <c r="E22" s="31">
        <v>8</v>
      </c>
      <c r="F22" s="31">
        <v>7.5</v>
      </c>
      <c r="G22" s="32">
        <f aca="true" t="shared" si="16" ref="G22:G30">D22+E22+F22</f>
        <v>22.5</v>
      </c>
      <c r="H22" s="33">
        <v>8</v>
      </c>
      <c r="I22" s="35">
        <v>8</v>
      </c>
      <c r="J22" s="35">
        <v>7.5</v>
      </c>
      <c r="K22" s="32">
        <f aca="true" t="shared" si="17" ref="K22:K30">H22+I22+J22</f>
        <v>23.5</v>
      </c>
      <c r="L22" s="30">
        <v>8</v>
      </c>
      <c r="M22" s="35">
        <v>8</v>
      </c>
      <c r="N22" s="35">
        <v>7</v>
      </c>
      <c r="O22" s="32">
        <f aca="true" t="shared" si="18" ref="O22:O30">L22+M22+N22</f>
        <v>23</v>
      </c>
      <c r="P22" s="36">
        <f aca="true" t="shared" si="19" ref="P22:P30">(G22+K22+O22)/3</f>
        <v>23</v>
      </c>
      <c r="Q22" s="76" t="str">
        <f>VLOOKUP(AB22,'Judging Data Entry - Print'!$AB$2:$AC$6,2,FALSE)</f>
        <v>HM</v>
      </c>
      <c r="R22" s="60" t="s">
        <v>280</v>
      </c>
      <c r="T22" s="4" t="b">
        <f>AND($T$33&lt;22,P22=$T$33)</f>
        <v>0</v>
      </c>
      <c r="U22" s="4">
        <f aca="true" t="shared" si="20" ref="U22:U30">IF(T22=TRUE,1,0)</f>
        <v>0</v>
      </c>
      <c r="V22" s="4" t="b">
        <f aca="true" t="shared" si="21" ref="V22:V30">AND($T$21=0,P22&gt;21.99)</f>
        <v>1</v>
      </c>
      <c r="W22" s="4">
        <f aca="true" t="shared" si="22" ref="W22:W30">IF(V22=TRUE,1,0)</f>
        <v>1</v>
      </c>
      <c r="X22" s="4" t="b">
        <f>AND($T$21=0,P22=$X$33)</f>
        <v>0</v>
      </c>
      <c r="Y22" s="4">
        <f aca="true" t="shared" si="23" ref="Y22:Y30">IF(X22=TRUE,2,0)</f>
        <v>0</v>
      </c>
      <c r="Z22" s="4" t="b">
        <f>AND(AB22=MAX($AB$22:$AB$32))</f>
        <v>0</v>
      </c>
      <c r="AA22" s="4">
        <f aca="true" t="shared" si="24" ref="AA22:AA30">IF(Z22=TRUE,1,0)</f>
        <v>0</v>
      </c>
      <c r="AB22" s="4">
        <f aca="true" t="shared" si="25" ref="AB22:AB30">T22+(V22*2)+W22+X22+Y22</f>
        <v>3</v>
      </c>
      <c r="AD22" s="37">
        <f aca="true" t="shared" si="26" ref="AD22:AD30">P22</f>
        <v>23</v>
      </c>
      <c r="AF22" s="38" t="str">
        <f aca="true" t="shared" si="27" ref="AF22:AF30">CONCATENATE("Score: ",ROUND(P22,1),"/30","    ",AG22)</f>
        <v>Score: 23/30    Honorable Mention</v>
      </c>
      <c r="AG22" s="38" t="str">
        <f>IF(Q22="HM","Honorable Mention",IF(Q22="PM","Print of the Month",""))</f>
        <v>Honorable Mention</v>
      </c>
      <c r="AH22" s="3" t="str">
        <f aca="true" t="shared" si="28" ref="AH22:AH30">CONCATENATE("'",B22,"'"," by ",C22,CHAR(10),AF22,CHAR(10),CHAR(10),"Judges Comments: ",R22)</f>
        <v>'Fancy Metal' by Lorilee Guenter
Score: 23/30    Honorable Mention
Judges Comments: square format works well, should not have cropped out the top curl, lots of leading lines and detail, good tonal range, great contrast, nice vignette</v>
      </c>
      <c r="AJ22" s="38" t="str">
        <f>CONCATENATE("Score: ",ROUND(P22,1),"    ",AG22)</f>
        <v>Score: 23    Honorable Mention</v>
      </c>
      <c r="AL22" s="3" t="str">
        <f aca="true" t="shared" si="29" ref="AL22:AL30">CONCATENATE("'",B22,"'"," by ",C22,CHAR(10),AJ22,"  ",AK22,CHAR(10),"Judges Comments: ",R22)</f>
        <v>'Fancy Metal' by Lorilee Guenter
Score: 23    Honorable Mention  
Judges Comments: square format works well, should not have cropped out the top curl, lots of leading lines and detail, good tonal range, great contrast, nice vignette</v>
      </c>
    </row>
    <row r="23" spans="1:38" ht="45.75" customHeight="1">
      <c r="A23" s="29" t="s">
        <v>22</v>
      </c>
      <c r="B23" s="70" t="s">
        <v>72</v>
      </c>
      <c r="C23" s="82" t="s">
        <v>38</v>
      </c>
      <c r="D23" s="30">
        <v>8</v>
      </c>
      <c r="E23" s="31">
        <v>8.5</v>
      </c>
      <c r="F23" s="31">
        <v>9</v>
      </c>
      <c r="G23" s="32">
        <f t="shared" si="16"/>
        <v>25.5</v>
      </c>
      <c r="H23" s="33">
        <v>8</v>
      </c>
      <c r="I23" s="35">
        <v>8.5</v>
      </c>
      <c r="J23" s="35">
        <v>9</v>
      </c>
      <c r="K23" s="32">
        <f t="shared" si="17"/>
        <v>25.5</v>
      </c>
      <c r="L23" s="30">
        <v>8</v>
      </c>
      <c r="M23" s="35">
        <v>9</v>
      </c>
      <c r="N23" s="35">
        <v>9</v>
      </c>
      <c r="O23" s="32">
        <f t="shared" si="18"/>
        <v>26</v>
      </c>
      <c r="P23" s="36">
        <f t="shared" si="19"/>
        <v>25.666666666666668</v>
      </c>
      <c r="Q23" s="76" t="str">
        <f>VLOOKUP(AB23,'Judging Data Entry - Print'!$AB$2:$AC$6,2,FALSE)</f>
        <v>HM</v>
      </c>
      <c r="R23" s="60" t="s">
        <v>278</v>
      </c>
      <c r="T23" s="4" t="b">
        <f>AND($T$33&lt;22,P23=$T$33)</f>
        <v>0</v>
      </c>
      <c r="U23" s="4">
        <f t="shared" si="20"/>
        <v>0</v>
      </c>
      <c r="V23" s="4" t="b">
        <f t="shared" si="21"/>
        <v>1</v>
      </c>
      <c r="W23" s="4">
        <f t="shared" si="22"/>
        <v>1</v>
      </c>
      <c r="X23" s="4" t="b">
        <f>AND($T$21=0,P23=$X$33)</f>
        <v>0</v>
      </c>
      <c r="Y23" s="4">
        <f t="shared" si="23"/>
        <v>0</v>
      </c>
      <c r="Z23" s="4" t="b">
        <f>AND(AB23=MAX($AB$22:$AB$32))</f>
        <v>0</v>
      </c>
      <c r="AA23" s="4">
        <f t="shared" si="24"/>
        <v>0</v>
      </c>
      <c r="AB23" s="4">
        <f t="shared" si="25"/>
        <v>3</v>
      </c>
      <c r="AD23" s="37">
        <f t="shared" si="26"/>
        <v>25.666666666666668</v>
      </c>
      <c r="AF23" s="38" t="str">
        <f t="shared" si="27"/>
        <v>Score: 25.7/30    Honorable Mention</v>
      </c>
      <c r="AG23" s="38" t="str">
        <f aca="true" t="shared" si="30" ref="AG23:AG30">IF(Q23="HM","Honorable Mention",IF(Q23="PM","Print of the Month",""))</f>
        <v>Honorable Mention</v>
      </c>
      <c r="AH23" s="3" t="str">
        <f t="shared" si="28"/>
        <v>'Here's Looking at You' by Michael Cuggy
Score: 25.7/30    Honorable Mention
Judges Comments: amazing detail - great macro image, good subject for the clinic, composition was done well</v>
      </c>
      <c r="AJ23" s="38" t="str">
        <f aca="true" t="shared" si="31" ref="AJ23:AJ30">CONCATENATE("Score: ",ROUND(P23,1),"    ",AG23)</f>
        <v>Score: 25.7    Honorable Mention</v>
      </c>
      <c r="AL23" s="3" t="str">
        <f t="shared" si="29"/>
        <v>'Here's Looking at You' by Michael Cuggy
Score: 25.7    Honorable Mention  
Judges Comments: amazing detail - great macro image, good subject for the clinic, composition was done well</v>
      </c>
    </row>
    <row r="24" spans="1:38" ht="71.25" customHeight="1">
      <c r="A24" s="29" t="s">
        <v>22</v>
      </c>
      <c r="B24" s="71" t="s">
        <v>75</v>
      </c>
      <c r="C24" s="82" t="s">
        <v>40</v>
      </c>
      <c r="D24" s="30">
        <v>7</v>
      </c>
      <c r="E24" s="31">
        <v>7</v>
      </c>
      <c r="F24" s="31">
        <v>7</v>
      </c>
      <c r="G24" s="32">
        <f t="shared" si="16"/>
        <v>21</v>
      </c>
      <c r="H24" s="33">
        <v>7</v>
      </c>
      <c r="I24" s="35">
        <v>7</v>
      </c>
      <c r="J24" s="35">
        <v>7</v>
      </c>
      <c r="K24" s="32">
        <f t="shared" si="17"/>
        <v>21</v>
      </c>
      <c r="L24" s="30">
        <v>5</v>
      </c>
      <c r="M24" s="35">
        <v>6</v>
      </c>
      <c r="N24" s="35">
        <v>7</v>
      </c>
      <c r="O24" s="32">
        <f t="shared" si="18"/>
        <v>18</v>
      </c>
      <c r="P24" s="36">
        <f t="shared" si="19"/>
        <v>20</v>
      </c>
      <c r="Q24" s="76" t="str">
        <f>VLOOKUP(AB24,'Judging Data Entry - Print'!$AB$2:$AC$6,2,FALSE)</f>
        <v> </v>
      </c>
      <c r="R24" s="60" t="s">
        <v>261</v>
      </c>
      <c r="T24" s="4" t="b">
        <f>AND($T$33&lt;22,P24=$T$33)</f>
        <v>0</v>
      </c>
      <c r="U24" s="4">
        <f t="shared" si="20"/>
        <v>0</v>
      </c>
      <c r="V24" s="4" t="b">
        <f t="shared" si="21"/>
        <v>0</v>
      </c>
      <c r="W24" s="4">
        <f t="shared" si="22"/>
        <v>0</v>
      </c>
      <c r="X24" s="4" t="b">
        <f>AND($T$21=0,P24=$X$33)</f>
        <v>0</v>
      </c>
      <c r="Y24" s="4">
        <f t="shared" si="23"/>
        <v>0</v>
      </c>
      <c r="Z24" s="4" t="b">
        <f>AND(AB24=MAX($AB$22:$AB$32))</f>
        <v>0</v>
      </c>
      <c r="AA24" s="4">
        <f t="shared" si="24"/>
        <v>0</v>
      </c>
      <c r="AB24" s="4">
        <f t="shared" si="25"/>
        <v>0</v>
      </c>
      <c r="AD24" s="37">
        <f t="shared" si="26"/>
        <v>20</v>
      </c>
      <c r="AF24" s="38" t="str">
        <f t="shared" si="27"/>
        <v>Score: 20/30    </v>
      </c>
      <c r="AG24" s="38">
        <f t="shared" si="30"/>
      </c>
      <c r="AH24" s="3" t="str">
        <f t="shared" si="28"/>
        <v>'In the Shadow of the Acropolis' by Gayvin Franson
Score: 20/30    
Judges Comments: good depth of field, good detail in the insect, looks more like a close up versus macro, would like to see more space on top of the insect, perhaps following the rule of thirds might enhance the composition, good tonal range</v>
      </c>
      <c r="AJ24" s="38" t="str">
        <f t="shared" si="31"/>
        <v>Score: 20    </v>
      </c>
      <c r="AL24" s="3" t="str">
        <f t="shared" si="29"/>
        <v>'In the Shadow of the Acropolis' by Gayvin Franson
Score: 20      
Judges Comments: good depth of field, good detail in the insect, looks more like a close up versus macro, would like to see more space on top of the insect, perhaps following the rule of thirds might enhance the composition, good tonal range</v>
      </c>
    </row>
    <row r="25" spans="1:38" ht="45.75" customHeight="1">
      <c r="A25" s="29" t="s">
        <v>22</v>
      </c>
      <c r="B25" s="71" t="s">
        <v>76</v>
      </c>
      <c r="C25" s="82" t="s">
        <v>32</v>
      </c>
      <c r="D25" s="30">
        <v>5</v>
      </c>
      <c r="E25" s="31">
        <v>7</v>
      </c>
      <c r="F25" s="31">
        <v>8</v>
      </c>
      <c r="G25" s="32">
        <f t="shared" si="16"/>
        <v>20</v>
      </c>
      <c r="H25" s="33">
        <v>6.5</v>
      </c>
      <c r="I25" s="35">
        <v>7</v>
      </c>
      <c r="J25" s="35">
        <v>8</v>
      </c>
      <c r="K25" s="32">
        <f t="shared" si="17"/>
        <v>21.5</v>
      </c>
      <c r="L25" s="30">
        <v>7</v>
      </c>
      <c r="M25" s="35">
        <v>7.5</v>
      </c>
      <c r="N25" s="35">
        <v>8.5</v>
      </c>
      <c r="O25" s="32">
        <f t="shared" si="18"/>
        <v>23</v>
      </c>
      <c r="P25" s="36">
        <f t="shared" si="19"/>
        <v>21.5</v>
      </c>
      <c r="Q25" s="76" t="str">
        <f>VLOOKUP(AB25,'Judging Data Entry - Print'!$AB$2:$AC$6,2,FALSE)</f>
        <v> </v>
      </c>
      <c r="R25" s="60" t="s">
        <v>281</v>
      </c>
      <c r="T25" s="4" t="b">
        <f>AND($T$33&lt;22,P25=$T$33)</f>
        <v>0</v>
      </c>
      <c r="U25" s="4">
        <f t="shared" si="20"/>
        <v>0</v>
      </c>
      <c r="V25" s="4" t="b">
        <f t="shared" si="21"/>
        <v>0</v>
      </c>
      <c r="W25" s="4">
        <f t="shared" si="22"/>
        <v>0</v>
      </c>
      <c r="X25" s="4" t="b">
        <f>AND($T$21=0,P25=$X$33)</f>
        <v>0</v>
      </c>
      <c r="Y25" s="4">
        <f t="shared" si="23"/>
        <v>0</v>
      </c>
      <c r="Z25" s="4" t="b">
        <f>AND(AB25=MAX($AB$22:$AB$32))</f>
        <v>0</v>
      </c>
      <c r="AA25" s="4">
        <f t="shared" si="24"/>
        <v>0</v>
      </c>
      <c r="AB25" s="4">
        <f t="shared" si="25"/>
        <v>0</v>
      </c>
      <c r="AD25" s="37">
        <f t="shared" si="26"/>
        <v>21.5</v>
      </c>
      <c r="AF25" s="38" t="str">
        <f t="shared" si="27"/>
        <v>Score: 21.5/30    </v>
      </c>
      <c r="AG25" s="38">
        <f t="shared" si="30"/>
      </c>
      <c r="AH25" s="3" t="str">
        <f t="shared" si="28"/>
        <v>'Oh No! Not the Finger' by Cathy Anderson
Score: 21.5/30    
Judges Comments: good title, good detail and clarity, nice diagonal, framing matches the processing of the image</v>
      </c>
      <c r="AJ25" s="38" t="str">
        <f t="shared" si="31"/>
        <v>Score: 21.5    </v>
      </c>
      <c r="AL25" s="3" t="str">
        <f t="shared" si="29"/>
        <v>'Oh No! Not the Finger' by Cathy Anderson
Score: 21.5      
Judges Comments: good title, good detail and clarity, nice diagonal, framing matches the processing of the image</v>
      </c>
    </row>
    <row r="26" spans="1:38" ht="72.75" customHeight="1">
      <c r="A26" s="29" t="s">
        <v>22</v>
      </c>
      <c r="B26" s="70" t="s">
        <v>77</v>
      </c>
      <c r="C26" s="82" t="s">
        <v>48</v>
      </c>
      <c r="D26" s="30">
        <v>6</v>
      </c>
      <c r="E26" s="31">
        <v>6</v>
      </c>
      <c r="F26" s="31">
        <v>7.5</v>
      </c>
      <c r="G26" s="32">
        <f t="shared" si="16"/>
        <v>19.5</v>
      </c>
      <c r="H26" s="33">
        <v>6</v>
      </c>
      <c r="I26" s="35">
        <v>6</v>
      </c>
      <c r="J26" s="35">
        <v>7</v>
      </c>
      <c r="K26" s="32">
        <f t="shared" si="17"/>
        <v>19</v>
      </c>
      <c r="L26" s="30">
        <v>7</v>
      </c>
      <c r="M26" s="35">
        <v>6</v>
      </c>
      <c r="N26" s="35">
        <v>6.5</v>
      </c>
      <c r="O26" s="32">
        <f t="shared" si="18"/>
        <v>19.5</v>
      </c>
      <c r="P26" s="36">
        <f t="shared" si="19"/>
        <v>19.333333333333332</v>
      </c>
      <c r="Q26" s="76" t="str">
        <f>VLOOKUP(AB26,'Judging Data Entry - Print'!$AB$2:$AC$6,2,FALSE)</f>
        <v> </v>
      </c>
      <c r="R26" s="60" t="s">
        <v>282</v>
      </c>
      <c r="T26" s="4" t="b">
        <f>AND($T$33&lt;22,P26=$T$33)</f>
        <v>0</v>
      </c>
      <c r="U26" s="4">
        <f t="shared" si="20"/>
        <v>0</v>
      </c>
      <c r="V26" s="4" t="b">
        <f t="shared" si="21"/>
        <v>0</v>
      </c>
      <c r="W26" s="4">
        <f t="shared" si="22"/>
        <v>0</v>
      </c>
      <c r="X26" s="4" t="b">
        <f>AND($T$21=0,P26=$X$33)</f>
        <v>0</v>
      </c>
      <c r="Y26" s="4">
        <f t="shared" si="23"/>
        <v>0</v>
      </c>
      <c r="Z26" s="4" t="b">
        <f>AND(AB26=MAX($AB$22:$AB$32))</f>
        <v>0</v>
      </c>
      <c r="AA26" s="4">
        <f t="shared" si="24"/>
        <v>0</v>
      </c>
      <c r="AB26" s="4">
        <f t="shared" si="25"/>
        <v>0</v>
      </c>
      <c r="AD26" s="37">
        <f t="shared" si="26"/>
        <v>19.333333333333332</v>
      </c>
      <c r="AF26" s="38" t="str">
        <f t="shared" si="27"/>
        <v>Score: 19.3/30    </v>
      </c>
      <c r="AG26" s="38">
        <f t="shared" si="30"/>
      </c>
      <c r="AH26" s="3" t="str">
        <f t="shared" si="28"/>
        <v>'Snake Eyes' by Dale Read
Score: 19.3/30    
Judges Comments: bottom snake needs to be brighter as its getting lost in the image, nice matting, looks sharp, title does not suit - you are drawn more to the lines rather than the eyes, seems more of a close up than a macro</v>
      </c>
      <c r="AJ26" s="38" t="str">
        <f t="shared" si="31"/>
        <v>Score: 19.3    </v>
      </c>
      <c r="AL26" s="3" t="str">
        <f t="shared" si="29"/>
        <v>'Snake Eyes' by Dale Read
Score: 19.3      
Judges Comments: bottom snake needs to be brighter as its getting lost in the image, nice matting, looks sharp, title does not suit - you are drawn more to the lines rather than the eyes, seems more of a close up than a macro</v>
      </c>
    </row>
    <row r="27" spans="1:38" ht="45.75" customHeight="1">
      <c r="A27" s="29" t="s">
        <v>22</v>
      </c>
      <c r="B27" s="70" t="s">
        <v>78</v>
      </c>
      <c r="C27" s="82" t="s">
        <v>51</v>
      </c>
      <c r="D27" s="30">
        <v>9</v>
      </c>
      <c r="E27" s="31">
        <v>7.5</v>
      </c>
      <c r="F27" s="31">
        <v>8</v>
      </c>
      <c r="G27" s="32">
        <f t="shared" si="16"/>
        <v>24.5</v>
      </c>
      <c r="H27" s="33">
        <v>9</v>
      </c>
      <c r="I27" s="35">
        <v>8</v>
      </c>
      <c r="J27" s="35">
        <v>8</v>
      </c>
      <c r="K27" s="32">
        <f t="shared" si="17"/>
        <v>25</v>
      </c>
      <c r="L27" s="30">
        <v>9</v>
      </c>
      <c r="M27" s="35">
        <v>8</v>
      </c>
      <c r="N27" s="35">
        <v>7.5</v>
      </c>
      <c r="O27" s="32">
        <f t="shared" si="18"/>
        <v>24.5</v>
      </c>
      <c r="P27" s="36">
        <f t="shared" si="19"/>
        <v>24.666666666666668</v>
      </c>
      <c r="Q27" s="76" t="str">
        <f>VLOOKUP(AB27,'Judging Data Entry - Print'!$AB$2:$AC$6,2,FALSE)</f>
        <v>HM</v>
      </c>
      <c r="R27" s="60" t="s">
        <v>188</v>
      </c>
      <c r="T27" s="4" t="b">
        <f>AND($T$33&lt;22,P27=$T$33)</f>
        <v>0</v>
      </c>
      <c r="U27" s="4">
        <f t="shared" si="20"/>
        <v>0</v>
      </c>
      <c r="V27" s="4" t="b">
        <f t="shared" si="21"/>
        <v>1</v>
      </c>
      <c r="W27" s="4">
        <f t="shared" si="22"/>
        <v>1</v>
      </c>
      <c r="X27" s="4" t="b">
        <f>AND($T$21=0,P27=$X$33)</f>
        <v>0</v>
      </c>
      <c r="Y27" s="4">
        <f t="shared" si="23"/>
        <v>0</v>
      </c>
      <c r="Z27" s="4" t="b">
        <f>AND(AB27=MAX($AB$22:$AB$32))</f>
        <v>0</v>
      </c>
      <c r="AA27" s="4">
        <f t="shared" si="24"/>
        <v>0</v>
      </c>
      <c r="AB27" s="4">
        <f t="shared" si="25"/>
        <v>3</v>
      </c>
      <c r="AD27" s="37">
        <f t="shared" si="26"/>
        <v>24.666666666666668</v>
      </c>
      <c r="AF27" s="38" t="str">
        <f t="shared" si="27"/>
        <v>Score: 24.7/30    Honorable Mention</v>
      </c>
      <c r="AG27" s="38" t="str">
        <f t="shared" si="30"/>
        <v>Honorable Mention</v>
      </c>
      <c r="AH27" s="3" t="str">
        <f t="shared" si="28"/>
        <v>'Sunflower' by Gordon Sukut
Score: 24.7/30    Honorable Mention
Judges Comments: great detail, interesting shot and angle, good placement of the subject, stem is a good leading line, outer white mat is a little overpowering and distracting</v>
      </c>
      <c r="AJ27" s="38" t="str">
        <f t="shared" si="31"/>
        <v>Score: 24.7    Honorable Mention</v>
      </c>
      <c r="AL27" s="3" t="str">
        <f t="shared" si="29"/>
        <v>'Sunflower' by Gordon Sukut
Score: 24.7    Honorable Mention  
Judges Comments: great detail, interesting shot and angle, good placement of the subject, stem is a good leading line, outer white mat is a little overpowering and distracting</v>
      </c>
    </row>
    <row r="28" spans="1:38" ht="45.75" customHeight="1">
      <c r="A28" s="29" t="s">
        <v>22</v>
      </c>
      <c r="B28" s="70" t="s">
        <v>79</v>
      </c>
      <c r="C28" s="82" t="s">
        <v>59</v>
      </c>
      <c r="D28" s="30">
        <v>9</v>
      </c>
      <c r="E28" s="31">
        <v>7.5</v>
      </c>
      <c r="F28" s="31">
        <v>7.5</v>
      </c>
      <c r="G28" s="32">
        <f t="shared" si="16"/>
        <v>24</v>
      </c>
      <c r="H28" s="33">
        <v>9.5</v>
      </c>
      <c r="I28" s="35">
        <v>8</v>
      </c>
      <c r="J28" s="35">
        <v>8</v>
      </c>
      <c r="K28" s="32">
        <f t="shared" si="17"/>
        <v>25.5</v>
      </c>
      <c r="L28" s="30">
        <v>9</v>
      </c>
      <c r="M28" s="35">
        <v>7.5</v>
      </c>
      <c r="N28" s="35">
        <v>7</v>
      </c>
      <c r="O28" s="32">
        <f t="shared" si="18"/>
        <v>23.5</v>
      </c>
      <c r="P28" s="36">
        <f t="shared" si="19"/>
        <v>24.333333333333332</v>
      </c>
      <c r="Q28" s="76" t="str">
        <f>VLOOKUP(AB28,'Judging Data Entry - Print'!$AB$2:$AC$6,2,FALSE)</f>
        <v>HM</v>
      </c>
      <c r="R28" s="60" t="s">
        <v>189</v>
      </c>
      <c r="T28" s="4" t="b">
        <f>AND($T$33&lt;22,P28=$T$33)</f>
        <v>0</v>
      </c>
      <c r="U28" s="4">
        <f t="shared" si="20"/>
        <v>0</v>
      </c>
      <c r="V28" s="4" t="b">
        <f t="shared" si="21"/>
        <v>1</v>
      </c>
      <c r="W28" s="4">
        <f t="shared" si="22"/>
        <v>1</v>
      </c>
      <c r="X28" s="4" t="b">
        <f>AND($T$21=0,P28=$X$33)</f>
        <v>0</v>
      </c>
      <c r="Y28" s="4">
        <f t="shared" si="23"/>
        <v>0</v>
      </c>
      <c r="Z28" s="4" t="b">
        <f>AND(AB28=MAX($AB$22:$AB$32))</f>
        <v>0</v>
      </c>
      <c r="AA28" s="4">
        <f t="shared" si="24"/>
        <v>0</v>
      </c>
      <c r="AB28" s="4">
        <f t="shared" si="25"/>
        <v>3</v>
      </c>
      <c r="AD28" s="37">
        <f t="shared" si="26"/>
        <v>24.333333333333332</v>
      </c>
      <c r="AF28" s="38" t="str">
        <f t="shared" si="27"/>
        <v>Score: 24.3/30    Honorable Mention</v>
      </c>
      <c r="AG28" s="38" t="str">
        <f t="shared" si="30"/>
        <v>Honorable Mention</v>
      </c>
      <c r="AH28" s="3" t="str">
        <f t="shared" si="28"/>
        <v>'The Broken Crystal's Talkin'' by Nina Henry
Score: 24.3/30    Honorable Mention
Judges Comments: nice sharp image - great detail throughout, lights being reflecting are pleasing, interesting abstract, title is a little confusing</v>
      </c>
      <c r="AJ28" s="38" t="str">
        <f t="shared" si="31"/>
        <v>Score: 24.3    Honorable Mention</v>
      </c>
      <c r="AL28" s="3" t="str">
        <f t="shared" si="29"/>
        <v>'The Broken Crystal's Talkin'' by Nina Henry
Score: 24.3    Honorable Mention  
Judges Comments: nice sharp image - great detail throughout, lights being reflecting are pleasing, interesting abstract, title is a little confusing</v>
      </c>
    </row>
    <row r="29" spans="1:38" ht="45.75" customHeight="1">
      <c r="A29" s="29" t="s">
        <v>22</v>
      </c>
      <c r="B29" s="70" t="s">
        <v>80</v>
      </c>
      <c r="C29" s="82" t="s">
        <v>42</v>
      </c>
      <c r="D29" s="30">
        <v>8</v>
      </c>
      <c r="E29" s="31">
        <v>8</v>
      </c>
      <c r="F29" s="31">
        <v>6.5</v>
      </c>
      <c r="G29" s="32">
        <f t="shared" si="16"/>
        <v>22.5</v>
      </c>
      <c r="H29" s="33">
        <v>8</v>
      </c>
      <c r="I29" s="35">
        <v>8</v>
      </c>
      <c r="J29" s="35">
        <v>7</v>
      </c>
      <c r="K29" s="32">
        <f t="shared" si="17"/>
        <v>23</v>
      </c>
      <c r="L29" s="30">
        <v>9</v>
      </c>
      <c r="M29" s="35">
        <v>8</v>
      </c>
      <c r="N29" s="35">
        <v>7</v>
      </c>
      <c r="O29" s="32">
        <f t="shared" si="18"/>
        <v>24</v>
      </c>
      <c r="P29" s="36">
        <f t="shared" si="19"/>
        <v>23.166666666666668</v>
      </c>
      <c r="Q29" s="76" t="str">
        <f>VLOOKUP(AB29,'Judging Data Entry - Print'!$AB$2:$AC$6,2,FALSE)</f>
        <v>HM</v>
      </c>
      <c r="R29" s="60" t="s">
        <v>190</v>
      </c>
      <c r="T29" s="4" t="b">
        <f>AND($T$33&lt;22,P29=$T$33)</f>
        <v>0</v>
      </c>
      <c r="U29" s="4">
        <f t="shared" si="20"/>
        <v>0</v>
      </c>
      <c r="V29" s="4" t="b">
        <f t="shared" si="21"/>
        <v>1</v>
      </c>
      <c r="W29" s="4">
        <f t="shared" si="22"/>
        <v>1</v>
      </c>
      <c r="X29" s="4" t="b">
        <f>AND($T$21=0,P29=$X$33)</f>
        <v>0</v>
      </c>
      <c r="Y29" s="4">
        <f t="shared" si="23"/>
        <v>0</v>
      </c>
      <c r="Z29" s="4" t="b">
        <f>AND(AB29=MAX($AB$22:$AB$32))</f>
        <v>0</v>
      </c>
      <c r="AA29" s="4">
        <f t="shared" si="24"/>
        <v>0</v>
      </c>
      <c r="AB29" s="4">
        <f t="shared" si="25"/>
        <v>3</v>
      </c>
      <c r="AD29" s="37">
        <f t="shared" si="26"/>
        <v>23.166666666666668</v>
      </c>
      <c r="AF29" s="38" t="str">
        <f t="shared" si="27"/>
        <v>Score: 23.2/30    Honorable Mention</v>
      </c>
      <c r="AG29" s="38" t="str">
        <f t="shared" si="30"/>
        <v>Honorable Mention</v>
      </c>
      <c r="AH29" s="3" t="str">
        <f t="shared" si="28"/>
        <v>'The Shape of Winter' by Bruce Guenter
Score: 23.2/30    Honorable Mention
Judges Comments: rule of thirds enhances this composition, lots of breathing room - maybe too much - makes you want to see more, difficult subject to capture</v>
      </c>
      <c r="AJ29" s="38" t="str">
        <f t="shared" si="31"/>
        <v>Score: 23.2    Honorable Mention</v>
      </c>
      <c r="AL29" s="3" t="str">
        <f t="shared" si="29"/>
        <v>'The Shape of Winter' by Bruce Guenter
Score: 23.2    Honorable Mention  
Judges Comments: rule of thirds enhances this composition, lots of breathing room - maybe too much - makes you want to see more, difficult subject to capture</v>
      </c>
    </row>
    <row r="30" spans="1:38" ht="45.75" customHeight="1">
      <c r="A30" s="29" t="s">
        <v>22</v>
      </c>
      <c r="B30" s="70" t="s">
        <v>81</v>
      </c>
      <c r="C30" s="82" t="s">
        <v>55</v>
      </c>
      <c r="D30" s="30">
        <v>7</v>
      </c>
      <c r="E30" s="31">
        <v>7</v>
      </c>
      <c r="F30" s="31">
        <v>7.5</v>
      </c>
      <c r="G30" s="32">
        <f t="shared" si="16"/>
        <v>21.5</v>
      </c>
      <c r="H30" s="33">
        <v>8</v>
      </c>
      <c r="I30" s="35">
        <v>6.5</v>
      </c>
      <c r="J30" s="35">
        <v>7.5</v>
      </c>
      <c r="K30" s="32">
        <f t="shared" si="17"/>
        <v>22</v>
      </c>
      <c r="L30" s="30">
        <v>8</v>
      </c>
      <c r="M30" s="35">
        <v>7</v>
      </c>
      <c r="N30" s="35">
        <v>7.5</v>
      </c>
      <c r="O30" s="32">
        <f t="shared" si="18"/>
        <v>22.5</v>
      </c>
      <c r="P30" s="36">
        <f t="shared" si="19"/>
        <v>22</v>
      </c>
      <c r="Q30" s="76" t="str">
        <f>VLOOKUP(AB30,'Judging Data Entry - Print'!$AB$2:$AC$6,2,FALSE)</f>
        <v>HM</v>
      </c>
      <c r="R30" s="60" t="s">
        <v>283</v>
      </c>
      <c r="T30" s="4" t="b">
        <f>AND($T$33&lt;22,P30=$T$33)</f>
        <v>0</v>
      </c>
      <c r="U30" s="4">
        <f t="shared" si="20"/>
        <v>0</v>
      </c>
      <c r="V30" s="4" t="b">
        <f t="shared" si="21"/>
        <v>1</v>
      </c>
      <c r="W30" s="4">
        <f t="shared" si="22"/>
        <v>1</v>
      </c>
      <c r="X30" s="4" t="b">
        <f>AND($T$21=0,P30=$X$33)</f>
        <v>0</v>
      </c>
      <c r="Y30" s="4">
        <f t="shared" si="23"/>
        <v>0</v>
      </c>
      <c r="Z30" s="4" t="b">
        <f>AND(AB30=MAX($AB$22:$AB$32))</f>
        <v>0</v>
      </c>
      <c r="AA30" s="4">
        <f t="shared" si="24"/>
        <v>0</v>
      </c>
      <c r="AB30" s="4">
        <f t="shared" si="25"/>
        <v>3</v>
      </c>
      <c r="AD30" s="37">
        <f t="shared" si="26"/>
        <v>22</v>
      </c>
      <c r="AF30" s="38" t="str">
        <f t="shared" si="27"/>
        <v>Score: 22/30    Honorable Mention</v>
      </c>
      <c r="AG30" s="38" t="str">
        <f t="shared" si="30"/>
        <v>Honorable Mention</v>
      </c>
      <c r="AH30" s="3" t="str">
        <f t="shared" si="28"/>
        <v>'Water Sculpture' by Bob Anderson
Score: 22/30    Honorable Mention
Judges Comments: image has a sense of motion, it's framed on 3 sides - needs the 4th side or only 2 sides framing it, good tonal range (even in the ice), feels more like a close up versus macro</v>
      </c>
      <c r="AJ30" s="38" t="str">
        <f t="shared" si="31"/>
        <v>Score: 22    Honorable Mention</v>
      </c>
      <c r="AL30" s="3" t="str">
        <f t="shared" si="29"/>
        <v>'Water Sculpture' by Bob Anderson
Score: 22    Honorable Mention  
Judges Comments: image has a sense of motion, it's framed on 3 sides - needs the 4th side or only 2 sides framing it, good tonal range (even in the ice), feels more like a close up versus macro</v>
      </c>
    </row>
    <row r="31" spans="1:38" s="98" customFormat="1" ht="45.75" customHeight="1">
      <c r="A31" s="87" t="s">
        <v>22</v>
      </c>
      <c r="B31" s="88" t="s">
        <v>73</v>
      </c>
      <c r="C31" s="89" t="s">
        <v>74</v>
      </c>
      <c r="D31" s="90">
        <v>9</v>
      </c>
      <c r="E31" s="91">
        <v>8</v>
      </c>
      <c r="F31" s="91">
        <v>9.5</v>
      </c>
      <c r="G31" s="92">
        <f>D31+E31+F31</f>
        <v>26.5</v>
      </c>
      <c r="H31" s="93">
        <v>8</v>
      </c>
      <c r="I31" s="94">
        <v>9</v>
      </c>
      <c r="J31" s="94">
        <v>9</v>
      </c>
      <c r="K31" s="92">
        <f>H31+I31+J31</f>
        <v>26</v>
      </c>
      <c r="L31" s="90">
        <v>9</v>
      </c>
      <c r="M31" s="94">
        <v>8</v>
      </c>
      <c r="N31" s="94">
        <v>9</v>
      </c>
      <c r="O31" s="92">
        <f>L31+M31+N31</f>
        <v>26</v>
      </c>
      <c r="P31" s="95">
        <f>(G31+K31+O31)/3</f>
        <v>26.166666666666668</v>
      </c>
      <c r="Q31" s="96" t="str">
        <f>VLOOKUP(AB31,'Judging Data Entry - Print'!$AB$2:$AC$6,2,FALSE)</f>
        <v>PM</v>
      </c>
      <c r="R31" s="97" t="s">
        <v>279</v>
      </c>
      <c r="T31" s="99" t="b">
        <f>AND($T$33&lt;22,P31=$T$33)</f>
        <v>0</v>
      </c>
      <c r="U31" s="99">
        <f>IF(T31=TRUE,1,0)</f>
        <v>0</v>
      </c>
      <c r="V31" s="99" t="b">
        <f>AND($T$21=0,P31&gt;21.99)</f>
        <v>1</v>
      </c>
      <c r="W31" s="99">
        <f>IF(V31=TRUE,1,0)</f>
        <v>1</v>
      </c>
      <c r="X31" s="99" t="b">
        <f>AND($T$21=0,P31=$X$33)</f>
        <v>1</v>
      </c>
      <c r="Y31" s="99">
        <f>IF(X31=TRUE,2,0)</f>
        <v>2</v>
      </c>
      <c r="Z31" s="99" t="b">
        <f>AND(AB31=MAX($AB$22:$AB$32))</f>
        <v>1</v>
      </c>
      <c r="AA31" s="99">
        <f>IF(Z31=TRUE,1,0)</f>
        <v>1</v>
      </c>
      <c r="AB31" s="99">
        <f>T31+(V31*2)+W31+X31+Y31</f>
        <v>6</v>
      </c>
      <c r="AC31" s="99"/>
      <c r="AD31" s="100">
        <f>P31</f>
        <v>26.166666666666668</v>
      </c>
      <c r="AF31" s="101" t="str">
        <f>CONCATENATE("Score: ",ROUND(P31,1),"/30","    ",AG31)</f>
        <v>Score: 26.2/30    Print of the Month</v>
      </c>
      <c r="AG31" s="101" t="str">
        <f>IF(Q31="HM","Honorable Mention",IF(Q31="PM","Print of the Month",""))</f>
        <v>Print of the Month</v>
      </c>
      <c r="AH31" s="98" t="str">
        <f>CONCATENATE("'",B31,"'"," by ",C31,CHAR(10),AF31,CHAR(10),CHAR(10),"Judges Comments: ",R31)</f>
        <v>'I'm Afraid Not' by Jannick Plaetner
Score: 26.2/30    Print of the Month
Judges Comments: lots of texture, great title, good detail and tonal range, vertical layout is unique and works, great B&amp;W image - brings out the frayed naughtiness</v>
      </c>
      <c r="AJ31" s="101" t="str">
        <f>CONCATENATE("Score: ",ROUND(P31,1),"    ",AG31)</f>
        <v>Score: 26.2    Print of the Month</v>
      </c>
      <c r="AL31" s="98" t="str">
        <f>CONCATENATE("'",B31,"'"," by ",C31,CHAR(10),AJ31,"  ",AK31,CHAR(10),"Judges Comments: ",R31)</f>
        <v>'I'm Afraid Not' by Jannick Plaetner
Score: 26.2    Print of the Month  
Judges Comments: lots of texture, great title, good detail and tonal range, vertical layout is unique and works, great B&amp;W image - brings out the frayed naughtiness</v>
      </c>
    </row>
    <row r="32" spans="1:19" ht="8.25" customHeight="1">
      <c r="A32" s="39"/>
      <c r="B32" s="61"/>
      <c r="C32" s="83"/>
      <c r="D32" s="39"/>
      <c r="E32" s="39"/>
      <c r="F32" s="39"/>
      <c r="G32" s="40"/>
      <c r="H32" s="39"/>
      <c r="I32" s="41"/>
      <c r="J32" s="41"/>
      <c r="K32" s="40"/>
      <c r="L32" s="39"/>
      <c r="M32" s="41"/>
      <c r="N32" s="41"/>
      <c r="O32" s="40"/>
      <c r="P32" s="40"/>
      <c r="Q32" s="46"/>
      <c r="R32" s="61"/>
      <c r="S32" s="112" t="str">
        <f>IF(Z33=TRUE,"TIE"," ")</f>
        <v> </v>
      </c>
    </row>
    <row r="33" spans="1:27" ht="30.75" customHeight="1">
      <c r="A33" s="2"/>
      <c r="B33" s="67" t="s">
        <v>25</v>
      </c>
      <c r="C33" s="81" t="s">
        <v>21</v>
      </c>
      <c r="D33" s="1">
        <v>17</v>
      </c>
      <c r="E33" s="1"/>
      <c r="F33" s="1"/>
      <c r="G33" s="38"/>
      <c r="K33" s="38"/>
      <c r="O33" s="38"/>
      <c r="P33" s="38"/>
      <c r="Q33" s="26"/>
      <c r="S33" s="112"/>
      <c r="T33" s="42" t="str">
        <f>IF(MAX(P22:P32)&lt;22,MAX(P22:P32)," ")</f>
        <v> </v>
      </c>
      <c r="U33" s="42"/>
      <c r="X33" s="42">
        <f>IF(T33&gt;21.99,MAX(P22:P32)," ")</f>
        <v>26.166666666666668</v>
      </c>
      <c r="Z33" s="27" t="b">
        <f>OR(Z34&gt;1,T34&gt;1)</f>
        <v>0</v>
      </c>
      <c r="AA33" s="27"/>
    </row>
    <row r="34" spans="1:29" s="48" customFormat="1" ht="6" customHeight="1">
      <c r="A34" s="43"/>
      <c r="B34" s="63"/>
      <c r="C34" s="85"/>
      <c r="D34" s="43"/>
      <c r="E34" s="43"/>
      <c r="F34" s="43"/>
      <c r="G34" s="44"/>
      <c r="H34" s="43"/>
      <c r="I34" s="43"/>
      <c r="J34" s="43"/>
      <c r="K34" s="44"/>
      <c r="L34" s="43"/>
      <c r="M34" s="43"/>
      <c r="N34" s="43"/>
      <c r="O34" s="44"/>
      <c r="P34" s="44"/>
      <c r="Q34" s="47"/>
      <c r="R34" s="63"/>
      <c r="S34" s="112"/>
      <c r="T34" s="4">
        <f>SUM(U35:U52)</f>
        <v>0</v>
      </c>
      <c r="U34" s="4"/>
      <c r="V34" s="4"/>
      <c r="W34" s="4"/>
      <c r="X34" s="4"/>
      <c r="Y34" s="4"/>
      <c r="Z34" s="4">
        <f>SUM(AA35:AA52)</f>
        <v>1</v>
      </c>
      <c r="AA34" s="4"/>
      <c r="AB34" s="4"/>
      <c r="AC34" s="4"/>
    </row>
    <row r="35" spans="1:38" ht="45.75" customHeight="1">
      <c r="A35" s="29" t="s">
        <v>23</v>
      </c>
      <c r="B35" s="70" t="s">
        <v>82</v>
      </c>
      <c r="C35" s="82" t="s">
        <v>40</v>
      </c>
      <c r="D35" s="49">
        <v>7.5</v>
      </c>
      <c r="E35" s="50">
        <v>8</v>
      </c>
      <c r="F35" s="50">
        <v>7</v>
      </c>
      <c r="G35" s="51">
        <f aca="true" t="shared" si="32" ref="G35:G50">D35+E35+F35</f>
        <v>22.5</v>
      </c>
      <c r="H35" s="52">
        <v>7</v>
      </c>
      <c r="I35" s="53">
        <v>8</v>
      </c>
      <c r="J35" s="53">
        <v>7</v>
      </c>
      <c r="K35" s="54">
        <f aca="true" t="shared" si="33" ref="K35:K50">H35+I35+J35</f>
        <v>22</v>
      </c>
      <c r="L35" s="49">
        <v>6.5</v>
      </c>
      <c r="M35" s="53">
        <v>7</v>
      </c>
      <c r="N35" s="53">
        <v>7</v>
      </c>
      <c r="O35" s="51">
        <f aca="true" t="shared" si="34" ref="O35:O50">L35+M35+N35</f>
        <v>20.5</v>
      </c>
      <c r="P35" s="36">
        <f aca="true" t="shared" si="35" ref="P35:P50">(G35+K35+O35)/3</f>
        <v>21.666666666666668</v>
      </c>
      <c r="Q35" s="76" t="str">
        <f>VLOOKUP(AB35,'Judging Data Entry - Print'!$AB$2:$AC$6,2,FALSE)</f>
        <v> </v>
      </c>
      <c r="R35" s="64" t="s">
        <v>191</v>
      </c>
      <c r="T35" s="4" t="b">
        <f>AND($T$53&lt;22,P35=$T$53)</f>
        <v>0</v>
      </c>
      <c r="U35" s="4">
        <f aca="true" t="shared" si="36" ref="U35:U50">IF(T35=TRUE,1,0)</f>
        <v>0</v>
      </c>
      <c r="V35" s="4" t="b">
        <f aca="true" t="shared" si="37" ref="V35:V50">AND($T$34=0,P35&gt;21.99)</f>
        <v>0</v>
      </c>
      <c r="W35" s="4">
        <f aca="true" t="shared" si="38" ref="W35:W50">IF(V35=TRUE,1,0)</f>
        <v>0</v>
      </c>
      <c r="X35" s="4" t="b">
        <f>AND($T$34=0,P35=$X$53)</f>
        <v>0</v>
      </c>
      <c r="Y35" s="4">
        <f aca="true" t="shared" si="39" ref="Y35:Y50">IF(X35=TRUE,2,0)</f>
        <v>0</v>
      </c>
      <c r="Z35" s="4" t="b">
        <f>AND(AB35=MAX($AB$35:$AB$52))</f>
        <v>0</v>
      </c>
      <c r="AA35" s="4">
        <f aca="true" t="shared" si="40" ref="AA35:AA50">IF(Z35=TRUE,1,0)</f>
        <v>0</v>
      </c>
      <c r="AB35" s="4">
        <f aca="true" t="shared" si="41" ref="AB35:AB50">T35+(V35*2)+W35+X35+Y35</f>
        <v>0</v>
      </c>
      <c r="AD35" s="37">
        <f aca="true" t="shared" si="42" ref="AD35:AD50">P35</f>
        <v>21.666666666666668</v>
      </c>
      <c r="AF35" s="38" t="str">
        <f>CONCATENATE("Score: ",ROUND(P35,1),"/30","    ",AG35)</f>
        <v>Score: 21.7/30    </v>
      </c>
      <c r="AG35" s="38">
        <f>IF(Q35="HM","Honorable Mention",IF(Q35="PM","Print of the Month",""))</f>
      </c>
      <c r="AH35" s="3" t="str">
        <f>CONCATENATE("'",B35,"'"," by ",C35,CHAR(10),AF35,CHAR(10),CHAR(10),"Judges Comments: ",R35)</f>
        <v>'A Siberian in Saskatchewan' by Gayvin Franson
Score: 21.7/30    
Judges Comments: nice vibrant colors - maybe a little oversaturated, good depth of field, seems slightly off-center - perhaps choose a different angle</v>
      </c>
      <c r="AJ35" s="38" t="str">
        <f>CONCATENATE("Score: ",ROUND(P35,1),"    ",AG35)</f>
        <v>Score: 21.7    </v>
      </c>
      <c r="AL35" s="3" t="str">
        <f aca="true" t="shared" si="43" ref="AL35:AL50">CONCATENATE("'",B35,"'"," by ",C35,CHAR(10),AJ35,"  ",AK35,CHAR(10),"Judges Comments: ",R35)</f>
        <v>'A Siberian in Saskatchewan' by Gayvin Franson
Score: 21.7      
Judges Comments: nice vibrant colors - maybe a little oversaturated, good depth of field, seems slightly off-center - perhaps choose a different angle</v>
      </c>
    </row>
    <row r="36" spans="1:38" ht="45.75" customHeight="1">
      <c r="A36" s="29" t="s">
        <v>23</v>
      </c>
      <c r="B36" s="70" t="s">
        <v>83</v>
      </c>
      <c r="C36" s="82" t="s">
        <v>56</v>
      </c>
      <c r="D36" s="49">
        <v>7</v>
      </c>
      <c r="E36" s="50">
        <v>8</v>
      </c>
      <c r="F36" s="50">
        <v>7</v>
      </c>
      <c r="G36" s="51">
        <f t="shared" si="32"/>
        <v>22</v>
      </c>
      <c r="H36" s="52">
        <v>7</v>
      </c>
      <c r="I36" s="53">
        <v>8</v>
      </c>
      <c r="J36" s="53">
        <v>8</v>
      </c>
      <c r="K36" s="54">
        <f t="shared" si="33"/>
        <v>23</v>
      </c>
      <c r="L36" s="49">
        <v>7</v>
      </c>
      <c r="M36" s="53">
        <v>8</v>
      </c>
      <c r="N36" s="53">
        <v>7</v>
      </c>
      <c r="O36" s="51">
        <f t="shared" si="34"/>
        <v>22</v>
      </c>
      <c r="P36" s="36">
        <f t="shared" si="35"/>
        <v>22.333333333333332</v>
      </c>
      <c r="Q36" s="76" t="str">
        <f>VLOOKUP(AB36,'Judging Data Entry - Print'!$AB$2:$AC$6,2,FALSE)</f>
        <v>HM</v>
      </c>
      <c r="R36" s="65" t="s">
        <v>192</v>
      </c>
      <c r="T36" s="4" t="b">
        <f>AND($T$53&lt;22,P36=$T$53)</f>
        <v>0</v>
      </c>
      <c r="U36" s="4">
        <f t="shared" si="36"/>
        <v>0</v>
      </c>
      <c r="V36" s="4" t="b">
        <f t="shared" si="37"/>
        <v>1</v>
      </c>
      <c r="W36" s="4">
        <f t="shared" si="38"/>
        <v>1</v>
      </c>
      <c r="X36" s="4" t="b">
        <f>AND($T$34=0,P36=$X$53)</f>
        <v>0</v>
      </c>
      <c r="Y36" s="4">
        <f t="shared" si="39"/>
        <v>0</v>
      </c>
      <c r="Z36" s="4" t="b">
        <f>AND(AB36=MAX($AB$35:$AB$52))</f>
        <v>0</v>
      </c>
      <c r="AA36" s="4">
        <f t="shared" si="40"/>
        <v>0</v>
      </c>
      <c r="AB36" s="4">
        <f t="shared" si="41"/>
        <v>3</v>
      </c>
      <c r="AD36" s="37">
        <f t="shared" si="42"/>
        <v>22.333333333333332</v>
      </c>
      <c r="AF36" s="38" t="str">
        <f aca="true" t="shared" si="44" ref="AF36:AF50">CONCATENATE("Score: ",ROUND(P36,1),"/30","    ",AG36)</f>
        <v>Score: 22.3/30    Honorable Mention</v>
      </c>
      <c r="AG36" s="38" t="str">
        <f aca="true" t="shared" si="45" ref="AG36:AG50">IF(Q36="HM","Honorable Mention",IF(Q36="PM","Print of the Month",""))</f>
        <v>Honorable Mention</v>
      </c>
      <c r="AH36" s="3" t="str">
        <f aca="true" t="shared" si="46" ref="AH36:AH50">CONCATENATE("'",B36,"'"," by ",C36,CHAR(10),AF36,CHAR(10),CHAR(10),"Judges Comments: ",R36)</f>
        <v>'Blowing in the Wind' by Mary Lou Fletcher
Score: 22.3/30    Honorable Mention
Judges Comments: nice soft pastel colors, square crop is bold (draws attention to the center), eyes are drawn to the line in the bottom left corner (clone it out)</v>
      </c>
      <c r="AJ36" s="38" t="str">
        <f aca="true" t="shared" si="47" ref="AJ36:AJ50">CONCATENATE("Score: ",ROUND(P36,1),"    ",AG36)</f>
        <v>Score: 22.3    Honorable Mention</v>
      </c>
      <c r="AL36" s="3" t="str">
        <f t="shared" si="43"/>
        <v>'Blowing in the Wind' by Mary Lou Fletcher
Score: 22.3    Honorable Mention  
Judges Comments: nice soft pastel colors, square crop is bold (draws attention to the center), eyes are drawn to the line in the bottom left corner (clone it out)</v>
      </c>
    </row>
    <row r="37" spans="1:38" ht="45.75" customHeight="1">
      <c r="A37" s="29" t="s">
        <v>23</v>
      </c>
      <c r="B37" s="70" t="s">
        <v>84</v>
      </c>
      <c r="C37" s="82" t="s">
        <v>59</v>
      </c>
      <c r="D37" s="49">
        <v>7</v>
      </c>
      <c r="E37" s="50">
        <v>9</v>
      </c>
      <c r="F37" s="50">
        <v>8.5</v>
      </c>
      <c r="G37" s="51">
        <f t="shared" si="32"/>
        <v>24.5</v>
      </c>
      <c r="H37" s="52">
        <v>8</v>
      </c>
      <c r="I37" s="53">
        <v>9</v>
      </c>
      <c r="J37" s="53">
        <v>8</v>
      </c>
      <c r="K37" s="54">
        <f t="shared" si="33"/>
        <v>25</v>
      </c>
      <c r="L37" s="49">
        <v>8</v>
      </c>
      <c r="M37" s="53">
        <v>9</v>
      </c>
      <c r="N37" s="53">
        <v>8</v>
      </c>
      <c r="O37" s="51">
        <f t="shared" si="34"/>
        <v>25</v>
      </c>
      <c r="P37" s="36">
        <f t="shared" si="35"/>
        <v>24.833333333333332</v>
      </c>
      <c r="Q37" s="76" t="str">
        <f>VLOOKUP(AB37,'Judging Data Entry - Print'!$AB$2:$AC$6,2,FALSE)</f>
        <v>HM</v>
      </c>
      <c r="R37" s="65" t="s">
        <v>193</v>
      </c>
      <c r="T37" s="4" t="b">
        <f>AND($T$53&lt;22,P37=$T$53)</f>
        <v>0</v>
      </c>
      <c r="U37" s="4">
        <f t="shared" si="36"/>
        <v>0</v>
      </c>
      <c r="V37" s="4" t="b">
        <f t="shared" si="37"/>
        <v>1</v>
      </c>
      <c r="W37" s="4">
        <f t="shared" si="38"/>
        <v>1</v>
      </c>
      <c r="X37" s="4" t="b">
        <f>AND($T$34=0,P37=$X$53)</f>
        <v>0</v>
      </c>
      <c r="Y37" s="4">
        <f t="shared" si="39"/>
        <v>0</v>
      </c>
      <c r="Z37" s="4" t="b">
        <f>AND(AB37=MAX($AB$35:$AB$52))</f>
        <v>0</v>
      </c>
      <c r="AA37" s="4">
        <f t="shared" si="40"/>
        <v>0</v>
      </c>
      <c r="AB37" s="4">
        <f t="shared" si="41"/>
        <v>3</v>
      </c>
      <c r="AD37" s="37">
        <f t="shared" si="42"/>
        <v>24.833333333333332</v>
      </c>
      <c r="AF37" s="38" t="str">
        <f t="shared" si="44"/>
        <v>Score: 24.8/30    Honorable Mention</v>
      </c>
      <c r="AG37" s="38" t="str">
        <f t="shared" si="45"/>
        <v>Honorable Mention</v>
      </c>
      <c r="AH37" s="3" t="str">
        <f t="shared" si="46"/>
        <v>'Essential for Sparkling Rose'' by Nina Henry
Score: 24.8/30    Honorable Mention
Judges Comments: great subject matter, nice sharpness, nice flowing sensation, good crop format, great colors</v>
      </c>
      <c r="AJ37" s="38" t="str">
        <f t="shared" si="47"/>
        <v>Score: 24.8    Honorable Mention</v>
      </c>
      <c r="AL37" s="3" t="str">
        <f t="shared" si="43"/>
        <v>'Essential for Sparkling Rose'' by Nina Henry
Score: 24.8    Honorable Mention  
Judges Comments: great subject matter, nice sharpness, nice flowing sensation, good crop format, great colors</v>
      </c>
    </row>
    <row r="38" spans="1:38" ht="45.75" customHeight="1">
      <c r="A38" s="29" t="s">
        <v>23</v>
      </c>
      <c r="B38" s="70" t="s">
        <v>85</v>
      </c>
      <c r="C38" s="82" t="s">
        <v>86</v>
      </c>
      <c r="D38" s="49">
        <v>6</v>
      </c>
      <c r="E38" s="50">
        <v>8</v>
      </c>
      <c r="F38" s="50">
        <v>7.5</v>
      </c>
      <c r="G38" s="51">
        <f t="shared" si="32"/>
        <v>21.5</v>
      </c>
      <c r="H38" s="52">
        <v>6</v>
      </c>
      <c r="I38" s="53">
        <v>7.5</v>
      </c>
      <c r="J38" s="53">
        <v>7</v>
      </c>
      <c r="K38" s="54">
        <f t="shared" si="33"/>
        <v>20.5</v>
      </c>
      <c r="L38" s="49">
        <v>7.5</v>
      </c>
      <c r="M38" s="53">
        <v>8</v>
      </c>
      <c r="N38" s="53">
        <v>7</v>
      </c>
      <c r="O38" s="51">
        <f t="shared" si="34"/>
        <v>22.5</v>
      </c>
      <c r="P38" s="36">
        <f t="shared" si="35"/>
        <v>21.5</v>
      </c>
      <c r="Q38" s="76" t="str">
        <f>VLOOKUP(AB38,'Judging Data Entry - Print'!$AB$2:$AC$6,2,FALSE)</f>
        <v> </v>
      </c>
      <c r="R38" s="65" t="s">
        <v>194</v>
      </c>
      <c r="T38" s="4" t="b">
        <f>AND($T$53&lt;22,P38=$T$53)</f>
        <v>0</v>
      </c>
      <c r="U38" s="4">
        <f t="shared" si="36"/>
        <v>0</v>
      </c>
      <c r="V38" s="4" t="b">
        <f t="shared" si="37"/>
        <v>0</v>
      </c>
      <c r="W38" s="4">
        <f t="shared" si="38"/>
        <v>0</v>
      </c>
      <c r="X38" s="4" t="b">
        <f>AND($T$34=0,P38=$X$53)</f>
        <v>0</v>
      </c>
      <c r="Y38" s="4">
        <f t="shared" si="39"/>
        <v>0</v>
      </c>
      <c r="Z38" s="4" t="b">
        <f>AND(AB38=MAX($AB$35:$AB$52))</f>
        <v>0</v>
      </c>
      <c r="AA38" s="4">
        <f t="shared" si="40"/>
        <v>0</v>
      </c>
      <c r="AB38" s="4">
        <f t="shared" si="41"/>
        <v>0</v>
      </c>
      <c r="AD38" s="37">
        <f t="shared" si="42"/>
        <v>21.5</v>
      </c>
      <c r="AF38" s="38" t="str">
        <f t="shared" si="44"/>
        <v>Score: 21.5/30    </v>
      </c>
      <c r="AG38" s="38">
        <f t="shared" si="45"/>
      </c>
      <c r="AH38" s="3" t="str">
        <f t="shared" si="46"/>
        <v>'Eye of the Tiger' by Colleen Chiega
Score: 21.5/30    
Judges Comments: good subject, nice title but the eyes need to be in focus, a little oversaturated, perhaps try for a greater depth of field</v>
      </c>
      <c r="AJ38" s="38" t="str">
        <f t="shared" si="47"/>
        <v>Score: 21.5    </v>
      </c>
      <c r="AL38" s="3" t="str">
        <f t="shared" si="43"/>
        <v>'Eye of the Tiger' by Colleen Chiega
Score: 21.5      
Judges Comments: good subject, nice title but the eyes need to be in focus, a little oversaturated, perhaps try for a greater depth of field</v>
      </c>
    </row>
    <row r="39" spans="1:38" ht="45.75" customHeight="1">
      <c r="A39" s="29" t="s">
        <v>23</v>
      </c>
      <c r="B39" s="70" t="s">
        <v>87</v>
      </c>
      <c r="C39" s="82" t="s">
        <v>58</v>
      </c>
      <c r="D39" s="49">
        <v>6</v>
      </c>
      <c r="E39" s="50">
        <v>8</v>
      </c>
      <c r="F39" s="50">
        <v>7.5</v>
      </c>
      <c r="G39" s="51">
        <f t="shared" si="32"/>
        <v>21.5</v>
      </c>
      <c r="H39" s="52">
        <v>6</v>
      </c>
      <c r="I39" s="53">
        <v>8</v>
      </c>
      <c r="J39" s="53">
        <v>7</v>
      </c>
      <c r="K39" s="54">
        <f t="shared" si="33"/>
        <v>21</v>
      </c>
      <c r="L39" s="49">
        <v>6</v>
      </c>
      <c r="M39" s="53">
        <v>7.5</v>
      </c>
      <c r="N39" s="53">
        <v>7</v>
      </c>
      <c r="O39" s="51">
        <f t="shared" si="34"/>
        <v>20.5</v>
      </c>
      <c r="P39" s="36">
        <f t="shared" si="35"/>
        <v>21</v>
      </c>
      <c r="Q39" s="76" t="str">
        <f>VLOOKUP(AB39,'Judging Data Entry - Print'!$AB$2:$AC$6,2,FALSE)</f>
        <v> </v>
      </c>
      <c r="R39" s="65" t="s">
        <v>262</v>
      </c>
      <c r="T39" s="4" t="b">
        <f>AND($T$53&lt;22,P39=$T$53)</f>
        <v>0</v>
      </c>
      <c r="U39" s="4">
        <f t="shared" si="36"/>
        <v>0</v>
      </c>
      <c r="V39" s="4" t="b">
        <f t="shared" si="37"/>
        <v>0</v>
      </c>
      <c r="W39" s="4">
        <f t="shared" si="38"/>
        <v>0</v>
      </c>
      <c r="X39" s="4" t="b">
        <f>AND($T$34=0,P39=$X$53)</f>
        <v>0</v>
      </c>
      <c r="Y39" s="4">
        <f t="shared" si="39"/>
        <v>0</v>
      </c>
      <c r="Z39" s="4" t="b">
        <f>AND(AB39=MAX($AB$35:$AB$52))</f>
        <v>0</v>
      </c>
      <c r="AA39" s="4">
        <f t="shared" si="40"/>
        <v>0</v>
      </c>
      <c r="AB39" s="4">
        <f t="shared" si="41"/>
        <v>0</v>
      </c>
      <c r="AD39" s="37">
        <f t="shared" si="42"/>
        <v>21</v>
      </c>
      <c r="AF39" s="38" t="str">
        <f t="shared" si="44"/>
        <v>Score: 21/30    </v>
      </c>
      <c r="AG39" s="38">
        <f t="shared" si="45"/>
      </c>
      <c r="AH39" s="3" t="str">
        <f t="shared" si="46"/>
        <v>'Feeling Blue' by Gerald Hammerling
Score: 21/30    
Judges Comments: great colors and detail in the wings, difficult subject to capture, seems more of a close up, subject fits the space well</v>
      </c>
      <c r="AJ39" s="38" t="str">
        <f t="shared" si="47"/>
        <v>Score: 21    </v>
      </c>
      <c r="AL39" s="3" t="str">
        <f t="shared" si="43"/>
        <v>'Feeling Blue' by Gerald Hammerling
Score: 21      
Judges Comments: great colors and detail in the wings, difficult subject to capture, seems more of a close up, subject fits the space well</v>
      </c>
    </row>
    <row r="40" spans="1:38" ht="45.75" customHeight="1">
      <c r="A40" s="29" t="s">
        <v>23</v>
      </c>
      <c r="B40" s="70" t="s">
        <v>88</v>
      </c>
      <c r="C40" s="82" t="s">
        <v>55</v>
      </c>
      <c r="D40" s="49">
        <v>8</v>
      </c>
      <c r="E40" s="50">
        <v>8</v>
      </c>
      <c r="F40" s="50">
        <v>8</v>
      </c>
      <c r="G40" s="51">
        <f t="shared" si="32"/>
        <v>24</v>
      </c>
      <c r="H40" s="52">
        <v>8</v>
      </c>
      <c r="I40" s="53">
        <v>8</v>
      </c>
      <c r="J40" s="53">
        <v>8.5</v>
      </c>
      <c r="K40" s="54">
        <f t="shared" si="33"/>
        <v>24.5</v>
      </c>
      <c r="L40" s="49">
        <v>8.5</v>
      </c>
      <c r="M40" s="53">
        <v>8</v>
      </c>
      <c r="N40" s="53">
        <v>7.5</v>
      </c>
      <c r="O40" s="51">
        <f t="shared" si="34"/>
        <v>24</v>
      </c>
      <c r="P40" s="36">
        <f t="shared" si="35"/>
        <v>24.166666666666668</v>
      </c>
      <c r="Q40" s="76" t="str">
        <f>VLOOKUP(AB40,'Judging Data Entry - Print'!$AB$2:$AC$6,2,FALSE)</f>
        <v>HM</v>
      </c>
      <c r="R40" s="65" t="s">
        <v>195</v>
      </c>
      <c r="T40" s="4" t="b">
        <f>AND($T$53&lt;22,P40=$T$53)</f>
        <v>0</v>
      </c>
      <c r="U40" s="4">
        <f t="shared" si="36"/>
        <v>0</v>
      </c>
      <c r="V40" s="4" t="b">
        <f t="shared" si="37"/>
        <v>1</v>
      </c>
      <c r="W40" s="4">
        <f t="shared" si="38"/>
        <v>1</v>
      </c>
      <c r="X40" s="4" t="b">
        <f>AND($T$34=0,P40=$X$53)</f>
        <v>0</v>
      </c>
      <c r="Y40" s="4">
        <f t="shared" si="39"/>
        <v>0</v>
      </c>
      <c r="Z40" s="4" t="b">
        <f>AND(AB40=MAX($AB$35:$AB$52))</f>
        <v>0</v>
      </c>
      <c r="AA40" s="4">
        <f t="shared" si="40"/>
        <v>0</v>
      </c>
      <c r="AB40" s="4">
        <f t="shared" si="41"/>
        <v>3</v>
      </c>
      <c r="AD40" s="37">
        <f t="shared" si="42"/>
        <v>24.166666666666668</v>
      </c>
      <c r="AF40" s="38" t="str">
        <f t="shared" si="44"/>
        <v>Score: 24.2/30    Honorable Mention</v>
      </c>
      <c r="AG40" s="38" t="str">
        <f t="shared" si="45"/>
        <v>Honorable Mention</v>
      </c>
      <c r="AH40" s="3" t="str">
        <f t="shared" si="46"/>
        <v>'Jimeny Crickett's Cousin' by Bob Anderson
Score: 24.2/30    Honorable Mention
Judges Comments: lots of detail, background compliments the image, matting color does not enhance the image</v>
      </c>
      <c r="AJ40" s="38" t="str">
        <f t="shared" si="47"/>
        <v>Score: 24.2    Honorable Mention</v>
      </c>
      <c r="AL40" s="3" t="str">
        <f t="shared" si="43"/>
        <v>'Jimeny Crickett's Cousin' by Bob Anderson
Score: 24.2    Honorable Mention  
Judges Comments: lots of detail, background compliments the image, matting color does not enhance the image</v>
      </c>
    </row>
    <row r="41" spans="1:38" ht="45.75" customHeight="1">
      <c r="A41" s="29" t="s">
        <v>23</v>
      </c>
      <c r="B41" s="70" t="s">
        <v>89</v>
      </c>
      <c r="C41" s="82" t="s">
        <v>52</v>
      </c>
      <c r="D41" s="49">
        <v>7</v>
      </c>
      <c r="E41" s="50">
        <v>8</v>
      </c>
      <c r="F41" s="50">
        <v>7.5</v>
      </c>
      <c r="G41" s="51">
        <f t="shared" si="32"/>
        <v>22.5</v>
      </c>
      <c r="H41" s="52">
        <v>7</v>
      </c>
      <c r="I41" s="53">
        <v>7.5</v>
      </c>
      <c r="J41" s="53">
        <v>8.5</v>
      </c>
      <c r="K41" s="54">
        <f t="shared" si="33"/>
        <v>23</v>
      </c>
      <c r="L41" s="49">
        <v>8</v>
      </c>
      <c r="M41" s="53">
        <v>8</v>
      </c>
      <c r="N41" s="53">
        <v>8</v>
      </c>
      <c r="O41" s="51">
        <f t="shared" si="34"/>
        <v>24</v>
      </c>
      <c r="P41" s="36">
        <f t="shared" si="35"/>
        <v>23.166666666666668</v>
      </c>
      <c r="Q41" s="76" t="str">
        <f>VLOOKUP(AB41,'Judging Data Entry - Print'!$AB$2:$AC$6,2,FALSE)</f>
        <v>HM</v>
      </c>
      <c r="R41" s="65" t="s">
        <v>196</v>
      </c>
      <c r="T41" s="4" t="b">
        <f>AND($T$53&lt;22,P41=$T$53)</f>
        <v>0</v>
      </c>
      <c r="U41" s="4">
        <f t="shared" si="36"/>
        <v>0</v>
      </c>
      <c r="V41" s="4" t="b">
        <f t="shared" si="37"/>
        <v>1</v>
      </c>
      <c r="W41" s="4">
        <f t="shared" si="38"/>
        <v>1</v>
      </c>
      <c r="X41" s="4" t="b">
        <f>AND($T$34=0,P41=$X$53)</f>
        <v>0</v>
      </c>
      <c r="Y41" s="4">
        <f t="shared" si="39"/>
        <v>0</v>
      </c>
      <c r="Z41" s="4" t="b">
        <f>AND(AB41=MAX($AB$35:$AB$52))</f>
        <v>0</v>
      </c>
      <c r="AA41" s="4">
        <f t="shared" si="40"/>
        <v>0</v>
      </c>
      <c r="AB41" s="4">
        <f t="shared" si="41"/>
        <v>3</v>
      </c>
      <c r="AD41" s="37">
        <f t="shared" si="42"/>
        <v>23.166666666666668</v>
      </c>
      <c r="AF41" s="38" t="str">
        <f t="shared" si="44"/>
        <v>Score: 23.2/30    Honorable Mention</v>
      </c>
      <c r="AG41" s="38" t="str">
        <f t="shared" si="45"/>
        <v>Honorable Mention</v>
      </c>
      <c r="AH41" s="3" t="str">
        <f t="shared" si="46"/>
        <v>'Just Hanging Out' by Ian Sutherland
Score: 23.2/30    Honorable Mention
Judges Comments: title suits the image, good matting, good depth of field, perhaps provide a little more space under the tail</v>
      </c>
      <c r="AJ41" s="38" t="str">
        <f t="shared" si="47"/>
        <v>Score: 23.2    Honorable Mention</v>
      </c>
      <c r="AL41" s="3" t="str">
        <f t="shared" si="43"/>
        <v>'Just Hanging Out' by Ian Sutherland
Score: 23.2    Honorable Mention  
Judges Comments: title suits the image, good matting, good depth of field, perhaps provide a little more space under the tail</v>
      </c>
    </row>
    <row r="42" spans="1:38" ht="45.75" customHeight="1">
      <c r="A42" s="29" t="s">
        <v>23</v>
      </c>
      <c r="B42" s="70" t="s">
        <v>90</v>
      </c>
      <c r="C42" s="82" t="s">
        <v>53</v>
      </c>
      <c r="D42" s="49">
        <v>6</v>
      </c>
      <c r="E42" s="50">
        <v>8.5</v>
      </c>
      <c r="F42" s="50">
        <v>8</v>
      </c>
      <c r="G42" s="51">
        <f t="shared" si="32"/>
        <v>22.5</v>
      </c>
      <c r="H42" s="52">
        <v>7</v>
      </c>
      <c r="I42" s="53">
        <v>8.5</v>
      </c>
      <c r="J42" s="53">
        <v>8.5</v>
      </c>
      <c r="K42" s="54">
        <f t="shared" si="33"/>
        <v>24</v>
      </c>
      <c r="L42" s="49">
        <v>7.5</v>
      </c>
      <c r="M42" s="53">
        <v>8.5</v>
      </c>
      <c r="N42" s="53">
        <v>8</v>
      </c>
      <c r="O42" s="51">
        <f t="shared" si="34"/>
        <v>24</v>
      </c>
      <c r="P42" s="36">
        <f t="shared" si="35"/>
        <v>23.5</v>
      </c>
      <c r="Q42" s="76" t="str">
        <f>VLOOKUP(AB42,'Judging Data Entry - Print'!$AB$2:$AC$6,2,FALSE)</f>
        <v>HM</v>
      </c>
      <c r="R42" s="65" t="s">
        <v>197</v>
      </c>
      <c r="T42" s="4" t="b">
        <f>AND($T$53&lt;22,P42=$T$53)</f>
        <v>0</v>
      </c>
      <c r="U42" s="4">
        <f t="shared" si="36"/>
        <v>0</v>
      </c>
      <c r="V42" s="4" t="b">
        <f t="shared" si="37"/>
        <v>1</v>
      </c>
      <c r="W42" s="4">
        <f t="shared" si="38"/>
        <v>1</v>
      </c>
      <c r="X42" s="4" t="b">
        <f>AND($T$34=0,P42=$X$53)</f>
        <v>0</v>
      </c>
      <c r="Y42" s="4">
        <f t="shared" si="39"/>
        <v>0</v>
      </c>
      <c r="Z42" s="4" t="b">
        <f>AND(AB42=MAX($AB$35:$AB$52))</f>
        <v>0</v>
      </c>
      <c r="AA42" s="4">
        <f t="shared" si="40"/>
        <v>0</v>
      </c>
      <c r="AB42" s="4">
        <f t="shared" si="41"/>
        <v>3</v>
      </c>
      <c r="AD42" s="37">
        <f t="shared" si="42"/>
        <v>23.5</v>
      </c>
      <c r="AF42" s="38" t="str">
        <f t="shared" si="44"/>
        <v>Score: 23.5/30    Honorable Mention</v>
      </c>
      <c r="AG42" s="38" t="str">
        <f t="shared" si="45"/>
        <v>Honorable Mention</v>
      </c>
      <c r="AH42" s="3" t="str">
        <f t="shared" si="46"/>
        <v>'Lady Luck' by Brian Yurkowski
Score: 23.5/30    Honorable Mention
Judges Comments: love the position of the subject, nice square crop, nice vibrant colors, great title, like the no-frame look</v>
      </c>
      <c r="AJ42" s="38" t="str">
        <f t="shared" si="47"/>
        <v>Score: 23.5    Honorable Mention</v>
      </c>
      <c r="AL42" s="3" t="str">
        <f t="shared" si="43"/>
        <v>'Lady Luck' by Brian Yurkowski
Score: 23.5    Honorable Mention  
Judges Comments: love the position of the subject, nice square crop, nice vibrant colors, great title, like the no-frame look</v>
      </c>
    </row>
    <row r="43" spans="1:38" ht="45.75" customHeight="1">
      <c r="A43" s="29" t="s">
        <v>23</v>
      </c>
      <c r="B43" s="70" t="s">
        <v>91</v>
      </c>
      <c r="C43" s="82" t="s">
        <v>48</v>
      </c>
      <c r="D43" s="49">
        <v>5</v>
      </c>
      <c r="E43" s="50">
        <v>6</v>
      </c>
      <c r="F43" s="50">
        <v>7.5</v>
      </c>
      <c r="G43" s="51">
        <f t="shared" si="32"/>
        <v>18.5</v>
      </c>
      <c r="H43" s="52">
        <v>6.5</v>
      </c>
      <c r="I43" s="53">
        <v>6</v>
      </c>
      <c r="J43" s="53">
        <v>7</v>
      </c>
      <c r="K43" s="54">
        <f t="shared" si="33"/>
        <v>19.5</v>
      </c>
      <c r="L43" s="49">
        <v>6</v>
      </c>
      <c r="M43" s="53">
        <v>6</v>
      </c>
      <c r="N43" s="53">
        <v>6.5</v>
      </c>
      <c r="O43" s="51">
        <f t="shared" si="34"/>
        <v>18.5</v>
      </c>
      <c r="P43" s="36">
        <f t="shared" si="35"/>
        <v>18.833333333333332</v>
      </c>
      <c r="Q43" s="76" t="str">
        <f>VLOOKUP(AB43,'Judging Data Entry - Print'!$AB$2:$AC$6,2,FALSE)</f>
        <v> </v>
      </c>
      <c r="R43" s="65" t="s">
        <v>263</v>
      </c>
      <c r="T43" s="4" t="b">
        <f>AND($T$53&lt;22,P43=$T$53)</f>
        <v>0</v>
      </c>
      <c r="U43" s="4">
        <f t="shared" si="36"/>
        <v>0</v>
      </c>
      <c r="V43" s="4" t="b">
        <f t="shared" si="37"/>
        <v>0</v>
      </c>
      <c r="W43" s="4">
        <f t="shared" si="38"/>
        <v>0</v>
      </c>
      <c r="X43" s="4" t="b">
        <f>AND($T$34=0,P43=$X$53)</f>
        <v>0</v>
      </c>
      <c r="Y43" s="4">
        <f t="shared" si="39"/>
        <v>0</v>
      </c>
      <c r="Z43" s="4" t="b">
        <f>AND(AB43=MAX($AB$35:$AB$52))</f>
        <v>0</v>
      </c>
      <c r="AA43" s="4">
        <f t="shared" si="40"/>
        <v>0</v>
      </c>
      <c r="AB43" s="4">
        <f t="shared" si="41"/>
        <v>0</v>
      </c>
      <c r="AD43" s="37">
        <f t="shared" si="42"/>
        <v>18.833333333333332</v>
      </c>
      <c r="AF43" s="38" t="str">
        <f t="shared" si="44"/>
        <v>Score: 18.8/30    </v>
      </c>
      <c r="AG43" s="38">
        <f t="shared" si="45"/>
      </c>
      <c r="AH43" s="3" t="str">
        <f t="shared" si="46"/>
        <v>'Ladybug Ladybug!' by Dale Read
Score: 18.8/30    
Judges Comments: good capture, matting works well with the white, good detail in the image, can't find the 2nd ladybug, more of a close up instead of a macro, weak title (flowers are more prominent)</v>
      </c>
      <c r="AJ43" s="38" t="str">
        <f t="shared" si="47"/>
        <v>Score: 18.8    </v>
      </c>
      <c r="AL43" s="3" t="str">
        <f t="shared" si="43"/>
        <v>'Ladybug Ladybug!' by Dale Read
Score: 18.8      
Judges Comments: good capture, matting works well with the white, good detail in the image, can't find the 2nd ladybug, more of a close up instead of a macro, weak title (flowers are more prominent)</v>
      </c>
    </row>
    <row r="44" spans="1:38" ht="45.75" customHeight="1">
      <c r="A44" s="29" t="s">
        <v>23</v>
      </c>
      <c r="B44" s="70" t="s">
        <v>92</v>
      </c>
      <c r="C44" s="82" t="s">
        <v>39</v>
      </c>
      <c r="D44" s="49">
        <v>7</v>
      </c>
      <c r="E44" s="50">
        <v>7</v>
      </c>
      <c r="F44" s="50">
        <v>7</v>
      </c>
      <c r="G44" s="51">
        <f t="shared" si="32"/>
        <v>21</v>
      </c>
      <c r="H44" s="52">
        <v>7</v>
      </c>
      <c r="I44" s="53">
        <v>7</v>
      </c>
      <c r="J44" s="53">
        <v>7</v>
      </c>
      <c r="K44" s="54">
        <f t="shared" si="33"/>
        <v>21</v>
      </c>
      <c r="L44" s="49">
        <v>7</v>
      </c>
      <c r="M44" s="53">
        <v>7</v>
      </c>
      <c r="N44" s="53">
        <v>7</v>
      </c>
      <c r="O44" s="51">
        <f t="shared" si="34"/>
        <v>21</v>
      </c>
      <c r="P44" s="36">
        <f t="shared" si="35"/>
        <v>21</v>
      </c>
      <c r="Q44" s="76" t="str">
        <f>VLOOKUP(AB44,'Judging Data Entry - Print'!$AB$2:$AC$6,2,FALSE)</f>
        <v> </v>
      </c>
      <c r="R44" s="65" t="s">
        <v>198</v>
      </c>
      <c r="T44" s="4" t="b">
        <f>AND($T$53&lt;22,P44=$T$53)</f>
        <v>0</v>
      </c>
      <c r="U44" s="4">
        <f t="shared" si="36"/>
        <v>0</v>
      </c>
      <c r="V44" s="4" t="b">
        <f t="shared" si="37"/>
        <v>0</v>
      </c>
      <c r="W44" s="4">
        <f t="shared" si="38"/>
        <v>0</v>
      </c>
      <c r="X44" s="4" t="b">
        <f>AND($T$34=0,P44=$X$53)</f>
        <v>0</v>
      </c>
      <c r="Y44" s="4">
        <f t="shared" si="39"/>
        <v>0</v>
      </c>
      <c r="Z44" s="4" t="b">
        <f>AND(AB44=MAX($AB$35:$AB$52))</f>
        <v>0</v>
      </c>
      <c r="AA44" s="4">
        <f t="shared" si="40"/>
        <v>0</v>
      </c>
      <c r="AB44" s="4">
        <f t="shared" si="41"/>
        <v>0</v>
      </c>
      <c r="AD44" s="37">
        <f t="shared" si="42"/>
        <v>21</v>
      </c>
      <c r="AF44" s="38" t="str">
        <f t="shared" si="44"/>
        <v>Score: 21/30    </v>
      </c>
      <c r="AG44" s="38">
        <f t="shared" si="45"/>
      </c>
      <c r="AH44" s="3" t="str">
        <f t="shared" si="46"/>
        <v>'Little Oak' by Penny Dyck
Score: 21/30    
Judges Comments: double matting works well with the small picture format, wish the bottom was not cut off and move the subject more to the left, nice detail </v>
      </c>
      <c r="AJ44" s="38" t="str">
        <f t="shared" si="47"/>
        <v>Score: 21    </v>
      </c>
      <c r="AL44" s="3" t="str">
        <f t="shared" si="43"/>
        <v>'Little Oak' by Penny Dyck
Score: 21      
Judges Comments: double matting works well with the small picture format, wish the bottom was not cut off and move the subject more to the left, nice detail </v>
      </c>
    </row>
    <row r="45" spans="1:38" ht="70.5" customHeight="1">
      <c r="A45" s="29" t="s">
        <v>23</v>
      </c>
      <c r="B45" s="70" t="s">
        <v>93</v>
      </c>
      <c r="C45" s="82" t="s">
        <v>50</v>
      </c>
      <c r="D45" s="49">
        <v>7</v>
      </c>
      <c r="E45" s="50">
        <v>8</v>
      </c>
      <c r="F45" s="50">
        <v>8</v>
      </c>
      <c r="G45" s="51">
        <f t="shared" si="32"/>
        <v>23</v>
      </c>
      <c r="H45" s="52">
        <v>7</v>
      </c>
      <c r="I45" s="53">
        <v>8</v>
      </c>
      <c r="J45" s="53">
        <v>8</v>
      </c>
      <c r="K45" s="54">
        <f t="shared" si="33"/>
        <v>23</v>
      </c>
      <c r="L45" s="49">
        <v>8</v>
      </c>
      <c r="M45" s="53">
        <v>8</v>
      </c>
      <c r="N45" s="53">
        <v>8</v>
      </c>
      <c r="O45" s="51">
        <f t="shared" si="34"/>
        <v>24</v>
      </c>
      <c r="P45" s="36">
        <f t="shared" si="35"/>
        <v>23.333333333333332</v>
      </c>
      <c r="Q45" s="76" t="str">
        <f>VLOOKUP(AB45,'Judging Data Entry - Print'!$AB$2:$AC$6,2,FALSE)</f>
        <v>HM</v>
      </c>
      <c r="R45" s="65" t="s">
        <v>284</v>
      </c>
      <c r="T45" s="4" t="b">
        <f>AND($T$53&lt;22,P45=$T$53)</f>
        <v>0</v>
      </c>
      <c r="U45" s="4">
        <f t="shared" si="36"/>
        <v>0</v>
      </c>
      <c r="V45" s="4" t="b">
        <f t="shared" si="37"/>
        <v>1</v>
      </c>
      <c r="W45" s="4">
        <f t="shared" si="38"/>
        <v>1</v>
      </c>
      <c r="X45" s="4" t="b">
        <f>AND($T$34=0,P45=$X$53)</f>
        <v>0</v>
      </c>
      <c r="Y45" s="4">
        <f t="shared" si="39"/>
        <v>0</v>
      </c>
      <c r="Z45" s="4" t="b">
        <f>AND(AB45=MAX($AB$35:$AB$52))</f>
        <v>0</v>
      </c>
      <c r="AA45" s="4">
        <f t="shared" si="40"/>
        <v>0</v>
      </c>
      <c r="AB45" s="4">
        <f t="shared" si="41"/>
        <v>3</v>
      </c>
      <c r="AD45" s="37">
        <f t="shared" si="42"/>
        <v>23.333333333333332</v>
      </c>
      <c r="AF45" s="38" t="str">
        <f t="shared" si="44"/>
        <v>Score: 23.3/30    Honorable Mention</v>
      </c>
      <c r="AG45" s="38" t="str">
        <f t="shared" si="45"/>
        <v>Honorable Mention</v>
      </c>
      <c r="AH45" s="3" t="str">
        <f t="shared" si="46"/>
        <v>'Pussy Willow' by Barry Singer
Score: 23.3/30    Honorable Mention
Judges Comments: nice detail and tonal range, vertical format works very well, image is enhanced without a frame, nice use of threes, would like to see more of the vertical stem on the top, looks a little blown out on the top of the bottom fluff</v>
      </c>
      <c r="AJ45" s="38" t="str">
        <f t="shared" si="47"/>
        <v>Score: 23.3    Honorable Mention</v>
      </c>
      <c r="AL45" s="3" t="str">
        <f t="shared" si="43"/>
        <v>'Pussy Willow' by Barry Singer
Score: 23.3    Honorable Mention  
Judges Comments: nice detail and tonal range, vertical format works very well, image is enhanced without a frame, nice use of threes, would like to see more of the vertical stem on the top, looks a little blown out on the top of the bottom fluff</v>
      </c>
    </row>
    <row r="46" spans="1:38" ht="45.75" customHeight="1">
      <c r="A46" s="29" t="s">
        <v>23</v>
      </c>
      <c r="B46" s="70" t="s">
        <v>94</v>
      </c>
      <c r="C46" s="82" t="s">
        <v>33</v>
      </c>
      <c r="D46" s="49">
        <v>5.5</v>
      </c>
      <c r="E46" s="50">
        <v>7</v>
      </c>
      <c r="F46" s="50">
        <v>7</v>
      </c>
      <c r="G46" s="51">
        <f t="shared" si="32"/>
        <v>19.5</v>
      </c>
      <c r="H46" s="52">
        <v>6</v>
      </c>
      <c r="I46" s="53">
        <v>7</v>
      </c>
      <c r="J46" s="53">
        <v>7.5</v>
      </c>
      <c r="K46" s="54">
        <f t="shared" si="33"/>
        <v>20.5</v>
      </c>
      <c r="L46" s="49">
        <v>7</v>
      </c>
      <c r="M46" s="53">
        <v>7</v>
      </c>
      <c r="N46" s="53">
        <v>7</v>
      </c>
      <c r="O46" s="51">
        <f t="shared" si="34"/>
        <v>21</v>
      </c>
      <c r="P46" s="36">
        <f t="shared" si="35"/>
        <v>20.333333333333332</v>
      </c>
      <c r="Q46" s="76" t="str">
        <f>VLOOKUP(AB46,'Judging Data Entry - Print'!$AB$2:$AC$6,2,FALSE)</f>
        <v> </v>
      </c>
      <c r="R46" s="65" t="s">
        <v>199</v>
      </c>
      <c r="T46" s="4" t="b">
        <f>AND($T$53&lt;22,P46=$T$53)</f>
        <v>0</v>
      </c>
      <c r="U46" s="4">
        <f t="shared" si="36"/>
        <v>0</v>
      </c>
      <c r="V46" s="4" t="b">
        <f t="shared" si="37"/>
        <v>0</v>
      </c>
      <c r="W46" s="4">
        <f t="shared" si="38"/>
        <v>0</v>
      </c>
      <c r="X46" s="4" t="b">
        <f>AND($T$34=0,P46=$X$53)</f>
        <v>0</v>
      </c>
      <c r="Y46" s="4">
        <f t="shared" si="39"/>
        <v>0</v>
      </c>
      <c r="Z46" s="4" t="b">
        <f>AND(AB46=MAX($AB$35:$AB$52))</f>
        <v>0</v>
      </c>
      <c r="AA46" s="4">
        <f t="shared" si="40"/>
        <v>0</v>
      </c>
      <c r="AB46" s="4">
        <f t="shared" si="41"/>
        <v>0</v>
      </c>
      <c r="AD46" s="37">
        <f t="shared" si="42"/>
        <v>20.333333333333332</v>
      </c>
      <c r="AF46" s="38" t="str">
        <f t="shared" si="44"/>
        <v>Score: 20.3/30    </v>
      </c>
      <c r="AG46" s="38">
        <f t="shared" si="45"/>
      </c>
      <c r="AH46" s="3" t="str">
        <f t="shared" si="46"/>
        <v>'Rouge et Or' by Cathy Baerg
Score: 20.3/30    
Judges Comments: great size, feels a little soft (you're struggling to find a main focal point), colors seem too saturated</v>
      </c>
      <c r="AJ46" s="38" t="str">
        <f t="shared" si="47"/>
        <v>Score: 20.3    </v>
      </c>
      <c r="AL46" s="3" t="str">
        <f t="shared" si="43"/>
        <v>'Rouge et Or' by Cathy Baerg
Score: 20.3      
Judges Comments: great size, feels a little soft (you're struggling to find a main focal point), colors seem too saturated</v>
      </c>
    </row>
    <row r="47" spans="1:38" ht="45.75" customHeight="1">
      <c r="A47" s="29" t="s">
        <v>23</v>
      </c>
      <c r="B47" s="70" t="s">
        <v>95</v>
      </c>
      <c r="C47" s="82" t="s">
        <v>32</v>
      </c>
      <c r="D47" s="49">
        <v>5</v>
      </c>
      <c r="E47" s="50">
        <v>7.5</v>
      </c>
      <c r="F47" s="50">
        <v>8.5</v>
      </c>
      <c r="G47" s="51">
        <f t="shared" si="32"/>
        <v>21</v>
      </c>
      <c r="H47" s="52">
        <v>6.5</v>
      </c>
      <c r="I47" s="53">
        <v>6.5</v>
      </c>
      <c r="J47" s="53">
        <v>8.5</v>
      </c>
      <c r="K47" s="54">
        <f t="shared" si="33"/>
        <v>21.5</v>
      </c>
      <c r="L47" s="49">
        <v>7</v>
      </c>
      <c r="M47" s="53">
        <v>7</v>
      </c>
      <c r="N47" s="53">
        <v>8.5</v>
      </c>
      <c r="O47" s="51">
        <f t="shared" si="34"/>
        <v>22.5</v>
      </c>
      <c r="P47" s="36">
        <f t="shared" si="35"/>
        <v>21.666666666666668</v>
      </c>
      <c r="Q47" s="76" t="str">
        <f>VLOOKUP(AB47,'Judging Data Entry - Print'!$AB$2:$AC$6,2,FALSE)</f>
        <v> </v>
      </c>
      <c r="R47" s="65" t="s">
        <v>200</v>
      </c>
      <c r="T47" s="4" t="b">
        <f>AND($T$53&lt;22,P47=$T$53)</f>
        <v>0</v>
      </c>
      <c r="U47" s="4">
        <f t="shared" si="36"/>
        <v>0</v>
      </c>
      <c r="V47" s="4" t="b">
        <f t="shared" si="37"/>
        <v>0</v>
      </c>
      <c r="W47" s="4">
        <f t="shared" si="38"/>
        <v>0</v>
      </c>
      <c r="X47" s="4" t="b">
        <f>AND($T$34=0,P47=$X$53)</f>
        <v>0</v>
      </c>
      <c r="Y47" s="4">
        <f t="shared" si="39"/>
        <v>0</v>
      </c>
      <c r="Z47" s="4" t="b">
        <f>AND(AB47=MAX($AB$35:$AB$52))</f>
        <v>0</v>
      </c>
      <c r="AA47" s="4">
        <f t="shared" si="40"/>
        <v>0</v>
      </c>
      <c r="AB47" s="4">
        <f t="shared" si="41"/>
        <v>0</v>
      </c>
      <c r="AD47" s="37">
        <f t="shared" si="42"/>
        <v>21.666666666666668</v>
      </c>
      <c r="AF47" s="38" t="str">
        <f t="shared" si="44"/>
        <v>Score: 21.7/30    </v>
      </c>
      <c r="AG47" s="38">
        <f t="shared" si="45"/>
      </c>
      <c r="AH47" s="3" t="str">
        <f t="shared" si="46"/>
        <v>'The Nuts and Bolts of it All' by Cathy Anderson
Score: 21.7/30    
Judges Comments: good detail, nice original subject matter, good colors, good size, perhaps a little too much noise in the image</v>
      </c>
      <c r="AJ47" s="38" t="str">
        <f t="shared" si="47"/>
        <v>Score: 21.7    </v>
      </c>
      <c r="AL47" s="3" t="str">
        <f t="shared" si="43"/>
        <v>'The Nuts and Bolts of it All' by Cathy Anderson
Score: 21.7      
Judges Comments: good detail, nice original subject matter, good colors, good size, perhaps a little too much noise in the image</v>
      </c>
    </row>
    <row r="48" spans="1:38" ht="45.75" customHeight="1">
      <c r="A48" s="29" t="s">
        <v>23</v>
      </c>
      <c r="B48" s="70" t="s">
        <v>96</v>
      </c>
      <c r="C48" s="82" t="s">
        <v>63</v>
      </c>
      <c r="D48" s="49">
        <v>6</v>
      </c>
      <c r="E48" s="50">
        <v>7</v>
      </c>
      <c r="F48" s="50">
        <v>7</v>
      </c>
      <c r="G48" s="51">
        <f t="shared" si="32"/>
        <v>20</v>
      </c>
      <c r="H48" s="52">
        <v>7</v>
      </c>
      <c r="I48" s="53">
        <v>8</v>
      </c>
      <c r="J48" s="53">
        <v>7.5</v>
      </c>
      <c r="K48" s="54">
        <f t="shared" si="33"/>
        <v>22.5</v>
      </c>
      <c r="L48" s="49">
        <v>7</v>
      </c>
      <c r="M48" s="53">
        <v>8</v>
      </c>
      <c r="N48" s="53">
        <v>8</v>
      </c>
      <c r="O48" s="51">
        <f t="shared" si="34"/>
        <v>23</v>
      </c>
      <c r="P48" s="36">
        <f t="shared" si="35"/>
        <v>21.833333333333332</v>
      </c>
      <c r="Q48" s="76" t="str">
        <f>VLOOKUP(AB48,'Judging Data Entry - Print'!$AB$2:$AC$6,2,FALSE)</f>
        <v> </v>
      </c>
      <c r="R48" s="65" t="s">
        <v>201</v>
      </c>
      <c r="T48" s="4" t="b">
        <f>AND($T$53&lt;22,P48=$T$53)</f>
        <v>0</v>
      </c>
      <c r="U48" s="4">
        <f t="shared" si="36"/>
        <v>0</v>
      </c>
      <c r="V48" s="4" t="b">
        <f t="shared" si="37"/>
        <v>0</v>
      </c>
      <c r="W48" s="4">
        <f t="shared" si="38"/>
        <v>0</v>
      </c>
      <c r="X48" s="4" t="b">
        <f>AND($T$34=0,P48=$X$53)</f>
        <v>0</v>
      </c>
      <c r="Y48" s="4">
        <f t="shared" si="39"/>
        <v>0</v>
      </c>
      <c r="Z48" s="4" t="b">
        <f>AND(AB48=MAX($AB$35:$AB$52))</f>
        <v>0</v>
      </c>
      <c r="AA48" s="4">
        <f t="shared" si="40"/>
        <v>0</v>
      </c>
      <c r="AB48" s="4">
        <f t="shared" si="41"/>
        <v>0</v>
      </c>
      <c r="AD48" s="37">
        <f t="shared" si="42"/>
        <v>21.833333333333332</v>
      </c>
      <c r="AF48" s="38" t="str">
        <f t="shared" si="44"/>
        <v>Score: 21.8/30    </v>
      </c>
      <c r="AG48" s="38">
        <f t="shared" si="45"/>
      </c>
      <c r="AH48" s="3" t="str">
        <f t="shared" si="46"/>
        <v>'The Pollinator' by Lorilee Guenter
Score: 21.8/30    
Judges Comments: matting really makes it pop, square formatting helps, good use of the rule of thirds, fun title</v>
      </c>
      <c r="AJ48" s="38" t="str">
        <f t="shared" si="47"/>
        <v>Score: 21.8    </v>
      </c>
      <c r="AL48" s="3" t="str">
        <f t="shared" si="43"/>
        <v>'The Pollinator' by Lorilee Guenter
Score: 21.8      
Judges Comments: matting really makes it pop, square formatting helps, good use of the rule of thirds, fun title</v>
      </c>
    </row>
    <row r="49" spans="1:38" ht="45.75" customHeight="1">
      <c r="A49" s="29" t="s">
        <v>23</v>
      </c>
      <c r="B49" s="70" t="s">
        <v>98</v>
      </c>
      <c r="C49" s="82" t="s">
        <v>51</v>
      </c>
      <c r="D49" s="49">
        <v>7</v>
      </c>
      <c r="E49" s="50">
        <v>8</v>
      </c>
      <c r="F49" s="50">
        <v>8.5</v>
      </c>
      <c r="G49" s="51">
        <f t="shared" si="32"/>
        <v>23.5</v>
      </c>
      <c r="H49" s="52">
        <v>7</v>
      </c>
      <c r="I49" s="53">
        <v>9</v>
      </c>
      <c r="J49" s="53">
        <v>8.5</v>
      </c>
      <c r="K49" s="54">
        <f t="shared" si="33"/>
        <v>24.5</v>
      </c>
      <c r="L49" s="49">
        <v>7</v>
      </c>
      <c r="M49" s="53">
        <v>8</v>
      </c>
      <c r="N49" s="53">
        <v>8</v>
      </c>
      <c r="O49" s="51">
        <f t="shared" si="34"/>
        <v>23</v>
      </c>
      <c r="P49" s="36">
        <f t="shared" si="35"/>
        <v>23.666666666666668</v>
      </c>
      <c r="Q49" s="76" t="str">
        <f>VLOOKUP(AB49,'Judging Data Entry - Print'!$AB$2:$AC$6,2,FALSE)</f>
        <v>HM</v>
      </c>
      <c r="R49" s="65" t="s">
        <v>264</v>
      </c>
      <c r="T49" s="4" t="b">
        <f>AND($T$53&lt;22,P49=$T$53)</f>
        <v>0</v>
      </c>
      <c r="U49" s="4">
        <f t="shared" si="36"/>
        <v>0</v>
      </c>
      <c r="V49" s="4" t="b">
        <f t="shared" si="37"/>
        <v>1</v>
      </c>
      <c r="W49" s="4">
        <f t="shared" si="38"/>
        <v>1</v>
      </c>
      <c r="X49" s="4" t="b">
        <f>AND($T$34=0,P49=$X$53)</f>
        <v>0</v>
      </c>
      <c r="Y49" s="4">
        <f t="shared" si="39"/>
        <v>0</v>
      </c>
      <c r="Z49" s="4" t="b">
        <f>AND(AB49=MAX($AB$35:$AB$52))</f>
        <v>0</v>
      </c>
      <c r="AA49" s="4">
        <f t="shared" si="40"/>
        <v>0</v>
      </c>
      <c r="AB49" s="4">
        <f t="shared" si="41"/>
        <v>3</v>
      </c>
      <c r="AD49" s="37">
        <f t="shared" si="42"/>
        <v>23.666666666666668</v>
      </c>
      <c r="AF49" s="38" t="str">
        <f t="shared" si="44"/>
        <v>Score: 23.7/30    Honorable Mention</v>
      </c>
      <c r="AG49" s="38" t="str">
        <f t="shared" si="45"/>
        <v>Honorable Mention</v>
      </c>
      <c r="AH49" s="3" t="str">
        <f t="shared" si="46"/>
        <v>'Unidentified Insect' by Gordon Sukut
Score: 23.7/30    Honorable Mention
Judges Comments: great mat choice, subject positioned well, nice to see the wings match the petals (shape and positioning), subject is nice and sharp, looks over saturated</v>
      </c>
      <c r="AJ49" s="38" t="str">
        <f t="shared" si="47"/>
        <v>Score: 23.7    Honorable Mention</v>
      </c>
      <c r="AL49" s="3" t="str">
        <f t="shared" si="43"/>
        <v>'Unidentified Insect' by Gordon Sukut
Score: 23.7    Honorable Mention  
Judges Comments: great mat choice, subject positioned well, nice to see the wings match the petals (shape and positioning), subject is nice and sharp, looks over saturated</v>
      </c>
    </row>
    <row r="50" spans="1:38" ht="45.75" customHeight="1">
      <c r="A50" s="29" t="s">
        <v>23</v>
      </c>
      <c r="B50" s="70" t="s">
        <v>99</v>
      </c>
      <c r="C50" s="82" t="s">
        <v>42</v>
      </c>
      <c r="D50" s="49">
        <v>6.5</v>
      </c>
      <c r="E50" s="50">
        <v>8</v>
      </c>
      <c r="F50" s="50">
        <v>7</v>
      </c>
      <c r="G50" s="51">
        <f t="shared" si="32"/>
        <v>21.5</v>
      </c>
      <c r="H50" s="52">
        <v>7</v>
      </c>
      <c r="I50" s="53">
        <v>8</v>
      </c>
      <c r="J50" s="53">
        <v>8</v>
      </c>
      <c r="K50" s="54">
        <f t="shared" si="33"/>
        <v>23</v>
      </c>
      <c r="L50" s="49">
        <v>6.5</v>
      </c>
      <c r="M50" s="53">
        <v>8</v>
      </c>
      <c r="N50" s="53">
        <v>7</v>
      </c>
      <c r="O50" s="51">
        <f t="shared" si="34"/>
        <v>21.5</v>
      </c>
      <c r="P50" s="36">
        <f t="shared" si="35"/>
        <v>22</v>
      </c>
      <c r="Q50" s="76" t="str">
        <f>VLOOKUP(AB50,'Judging Data Entry - Print'!$AB$2:$AC$6,2,FALSE)</f>
        <v>HM</v>
      </c>
      <c r="R50" s="65" t="s">
        <v>202</v>
      </c>
      <c r="T50" s="4" t="b">
        <f>AND($T$53&lt;22,P50=$T$53)</f>
        <v>0</v>
      </c>
      <c r="U50" s="4">
        <f t="shared" si="36"/>
        <v>0</v>
      </c>
      <c r="V50" s="4" t="b">
        <f t="shared" si="37"/>
        <v>1</v>
      </c>
      <c r="W50" s="4">
        <f t="shared" si="38"/>
        <v>1</v>
      </c>
      <c r="X50" s="4" t="b">
        <f>AND($T$34=0,P50=$X$53)</f>
        <v>0</v>
      </c>
      <c r="Y50" s="4">
        <f t="shared" si="39"/>
        <v>0</v>
      </c>
      <c r="Z50" s="4" t="b">
        <f>AND(AB50=MAX($AB$35:$AB$52))</f>
        <v>0</v>
      </c>
      <c r="AA50" s="4">
        <f t="shared" si="40"/>
        <v>0</v>
      </c>
      <c r="AB50" s="4">
        <f t="shared" si="41"/>
        <v>3</v>
      </c>
      <c r="AD50" s="37">
        <f t="shared" si="42"/>
        <v>22</v>
      </c>
      <c r="AF50" s="38" t="str">
        <f t="shared" si="44"/>
        <v>Score: 22/30    Honorable Mention</v>
      </c>
      <c r="AG50" s="38" t="str">
        <f t="shared" si="45"/>
        <v>Honorable Mention</v>
      </c>
      <c r="AH50" s="3" t="str">
        <f t="shared" si="46"/>
        <v>'Water Diamond' by Bruce Guenter
Score: 22/30    Honorable Mention
Judges Comments: good subject, nice matting and crop, nice composition (rule of thirds), nice colors, eyes are drawn right into the subject</v>
      </c>
      <c r="AJ50" s="38" t="str">
        <f t="shared" si="47"/>
        <v>Score: 22    Honorable Mention</v>
      </c>
      <c r="AL50" s="3" t="str">
        <f t="shared" si="43"/>
        <v>'Water Diamond' by Bruce Guenter
Score: 22    Honorable Mention  
Judges Comments: good subject, nice matting and crop, nice composition (rule of thirds), nice colors, eyes are drawn right into the subject</v>
      </c>
    </row>
    <row r="51" spans="1:38" s="98" customFormat="1" ht="45.75" customHeight="1">
      <c r="A51" s="87" t="s">
        <v>23</v>
      </c>
      <c r="B51" s="88" t="s">
        <v>97</v>
      </c>
      <c r="C51" s="89" t="s">
        <v>74</v>
      </c>
      <c r="D51" s="102">
        <v>7.5</v>
      </c>
      <c r="E51" s="103">
        <v>9</v>
      </c>
      <c r="F51" s="103">
        <v>9</v>
      </c>
      <c r="G51" s="104">
        <f>D51+E51+F51</f>
        <v>25.5</v>
      </c>
      <c r="H51" s="105">
        <v>7.5</v>
      </c>
      <c r="I51" s="106">
        <v>9</v>
      </c>
      <c r="J51" s="106">
        <v>9</v>
      </c>
      <c r="K51" s="107">
        <f>H51+I51+J51</f>
        <v>25.5</v>
      </c>
      <c r="L51" s="102">
        <v>7.5</v>
      </c>
      <c r="M51" s="106">
        <v>9</v>
      </c>
      <c r="N51" s="106">
        <v>9</v>
      </c>
      <c r="O51" s="104">
        <f>L51+M51+N51</f>
        <v>25.5</v>
      </c>
      <c r="P51" s="95">
        <f>(G51+K51+O51)/3</f>
        <v>25.5</v>
      </c>
      <c r="Q51" s="96" t="str">
        <f>VLOOKUP(AB51,'Judging Data Entry - Print'!$AB$2:$AC$6,2,FALSE)</f>
        <v>PM</v>
      </c>
      <c r="R51" s="108" t="s">
        <v>285</v>
      </c>
      <c r="T51" s="99" t="b">
        <f>AND($T$53&lt;22,P51=$T$53)</f>
        <v>0</v>
      </c>
      <c r="U51" s="99">
        <f>IF(T51=TRUE,1,0)</f>
        <v>0</v>
      </c>
      <c r="V51" s="99" t="b">
        <f>AND($T$34=0,P51&gt;21.99)</f>
        <v>1</v>
      </c>
      <c r="W51" s="99">
        <f>IF(V51=TRUE,1,0)</f>
        <v>1</v>
      </c>
      <c r="X51" s="99" t="b">
        <f>AND($T$34=0,P51=$X$53)</f>
        <v>1</v>
      </c>
      <c r="Y51" s="99">
        <f>IF(X51=TRUE,2,0)</f>
        <v>2</v>
      </c>
      <c r="Z51" s="99" t="b">
        <f>AND(AB51=MAX($AB$35:$AB$52))</f>
        <v>1</v>
      </c>
      <c r="AA51" s="99">
        <f>IF(Z51=TRUE,1,0)</f>
        <v>1</v>
      </c>
      <c r="AB51" s="99">
        <f>T51+(V51*2)+W51+X51+Y51</f>
        <v>6</v>
      </c>
      <c r="AC51" s="99"/>
      <c r="AD51" s="100">
        <f>P51</f>
        <v>25.5</v>
      </c>
      <c r="AF51" s="101" t="str">
        <f>CONCATENATE("Score: ",ROUND(P51,1),"/30","    ",AG51)</f>
        <v>Score: 25.5/30    Print of the Month</v>
      </c>
      <c r="AG51" s="101" t="str">
        <f>IF(Q51="HM","Honorable Mention",IF(Q51="PM","Print of the Month",""))</f>
        <v>Print of the Month</v>
      </c>
      <c r="AH51" s="98" t="str">
        <f>CONCATENATE("'",B51,"'"," by ",C51,CHAR(10),AF51,CHAR(10),CHAR(10),"Judges Comments: ",R51)</f>
        <v>'Tiny Shroom' by Jannick Plaetner
Score: 25.5/30    Print of the Month
Judges Comments: nice crop, love the colors, good detail in the shadow (shadow helps to cement the image), not much you can do to improve this fantastic work of art</v>
      </c>
      <c r="AJ51" s="101" t="str">
        <f>CONCATENATE("Score: ",ROUND(P51,1),"    ",AG51)</f>
        <v>Score: 25.5    Print of the Month</v>
      </c>
      <c r="AL51" s="98" t="str">
        <f>CONCATENATE("'",B51,"'"," by ",C51,CHAR(10),AJ51,"  ",AK51,CHAR(10),"Judges Comments: ",R51)</f>
        <v>'Tiny Shroom' by Jannick Plaetner
Score: 25.5    Print of the Month  
Judges Comments: nice crop, love the colors, good detail in the shadow (shadow helps to cement the image), not much you can do to improve this fantastic work of art</v>
      </c>
    </row>
    <row r="52" spans="2:3" ht="20.25">
      <c r="B52" s="72"/>
      <c r="C52" s="86"/>
    </row>
    <row r="53" spans="20:24" ht="20.25">
      <c r="T53" s="42" t="str">
        <f>IF(MAX(P35:P52)&lt;22,MAX(P35:P52)," ")</f>
        <v> </v>
      </c>
      <c r="U53" s="42"/>
      <c r="X53" s="42">
        <f>IF(T53&gt;21.99,MAX(P35:P52)," ")</f>
        <v>25.5</v>
      </c>
    </row>
    <row r="55" ht="19.5" customHeight="1">
      <c r="B55" s="73"/>
    </row>
    <row r="56" ht="20.25">
      <c r="B56" s="74"/>
    </row>
    <row r="57" ht="20.25">
      <c r="B57" s="74"/>
    </row>
    <row r="58" ht="20.25">
      <c r="B58" s="74"/>
    </row>
    <row r="59" ht="20.25">
      <c r="B59" s="74"/>
    </row>
    <row r="60" ht="20.25">
      <c r="B60" s="75"/>
    </row>
    <row r="61" ht="20.25">
      <c r="B61" s="74"/>
    </row>
    <row r="62" ht="20.25">
      <c r="B62" s="74"/>
    </row>
    <row r="63" ht="20.25">
      <c r="B63" s="74"/>
    </row>
    <row r="64" ht="20.25">
      <c r="B64" s="74"/>
    </row>
    <row r="65" ht="20.25">
      <c r="B65" s="74"/>
    </row>
    <row r="66" ht="20.25">
      <c r="B66" s="74"/>
    </row>
    <row r="67" ht="20.25">
      <c r="B67" s="74"/>
    </row>
    <row r="68" ht="20.25">
      <c r="B68" s="74"/>
    </row>
    <row r="69" ht="27">
      <c r="B69" s="73"/>
    </row>
  </sheetData>
  <sheetProtection/>
  <mergeCells count="12">
    <mergeCell ref="S8:S10"/>
    <mergeCell ref="S19:S21"/>
    <mergeCell ref="S32:S34"/>
    <mergeCell ref="T2:U7"/>
    <mergeCell ref="V2:W7"/>
    <mergeCell ref="C3:M3"/>
    <mergeCell ref="X2:Y7"/>
    <mergeCell ref="Z2:Z7"/>
    <mergeCell ref="D6:G6"/>
    <mergeCell ref="H6:K6"/>
    <mergeCell ref="L6:O6"/>
    <mergeCell ref="C2:M2"/>
  </mergeCells>
  <dataValidations count="1">
    <dataValidation showInputMessage="1" showErrorMessage="1" prompt="Select Name" sqref="C22:C31 C35:C51 C11:C18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9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55" customWidth="1"/>
    <col min="3" max="3" width="26.7109375" style="77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18.8515625" style="55" customWidth="1"/>
    <col min="19" max="16384" width="8.8515625" style="3" customWidth="1"/>
  </cols>
  <sheetData>
    <row r="1" ht="21" customHeight="1"/>
    <row r="2" spans="1:18" s="6" customFormat="1" ht="32.25" customHeight="1">
      <c r="A2" s="5"/>
      <c r="B2" s="56"/>
      <c r="C2" s="111" t="s">
        <v>28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"/>
      <c r="O2" s="5"/>
      <c r="P2" s="5"/>
      <c r="Q2" s="5"/>
      <c r="R2" s="56"/>
    </row>
    <row r="3" spans="1:18" s="6" customFormat="1" ht="32.25" customHeight="1">
      <c r="A3" s="5"/>
      <c r="B3" s="66"/>
      <c r="C3" s="111" t="s">
        <v>100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7"/>
      <c r="O3" s="7"/>
      <c r="P3" s="5"/>
      <c r="Q3" s="5"/>
      <c r="R3" s="56"/>
    </row>
    <row r="4" spans="1:17" ht="21" thickBot="1">
      <c r="A4" s="2"/>
      <c r="B4" s="67"/>
      <c r="C4" s="78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20.25">
      <c r="B5" s="57"/>
      <c r="C5" s="79"/>
      <c r="D5" s="12"/>
      <c r="E5" s="13"/>
      <c r="F5" s="13"/>
      <c r="G5" s="14"/>
      <c r="H5" s="12"/>
      <c r="I5" s="13"/>
      <c r="J5" s="13"/>
      <c r="K5" s="14"/>
      <c r="L5" s="12"/>
      <c r="M5" s="13"/>
      <c r="N5" s="13"/>
      <c r="O5" s="14"/>
      <c r="P5" s="15" t="s">
        <v>6</v>
      </c>
      <c r="Q5" s="16"/>
      <c r="R5" s="57"/>
    </row>
    <row r="6" spans="2:18" ht="20.25">
      <c r="B6" s="68"/>
      <c r="C6" s="80"/>
      <c r="D6" s="110" t="s">
        <v>8</v>
      </c>
      <c r="E6" s="110"/>
      <c r="F6" s="110"/>
      <c r="G6" s="110"/>
      <c r="H6" s="110" t="s">
        <v>9</v>
      </c>
      <c r="I6" s="110"/>
      <c r="J6" s="110"/>
      <c r="K6" s="110"/>
      <c r="L6" s="110" t="s">
        <v>10</v>
      </c>
      <c r="M6" s="110"/>
      <c r="N6" s="110"/>
      <c r="O6" s="110"/>
      <c r="P6" s="18" t="s">
        <v>11</v>
      </c>
      <c r="Q6" s="17"/>
      <c r="R6" s="58"/>
    </row>
    <row r="7" spans="1:18" ht="21" thickBot="1">
      <c r="A7" s="1" t="s">
        <v>13</v>
      </c>
      <c r="B7" s="69" t="s">
        <v>14</v>
      </c>
      <c r="C7" s="25" t="s">
        <v>15</v>
      </c>
      <c r="D7" s="20" t="s">
        <v>16</v>
      </c>
      <c r="E7" s="21" t="s">
        <v>16</v>
      </c>
      <c r="F7" s="21" t="s">
        <v>16</v>
      </c>
      <c r="G7" s="22" t="s">
        <v>17</v>
      </c>
      <c r="H7" s="23" t="s">
        <v>16</v>
      </c>
      <c r="I7" s="21" t="s">
        <v>16</v>
      </c>
      <c r="J7" s="21" t="s">
        <v>16</v>
      </c>
      <c r="K7" s="24" t="s">
        <v>17</v>
      </c>
      <c r="L7" s="20" t="s">
        <v>16</v>
      </c>
      <c r="M7" s="21" t="s">
        <v>16</v>
      </c>
      <c r="N7" s="21" t="s">
        <v>16</v>
      </c>
      <c r="O7" s="22" t="s">
        <v>17</v>
      </c>
      <c r="P7" s="19" t="s">
        <v>17</v>
      </c>
      <c r="Q7" s="25" t="s">
        <v>18</v>
      </c>
      <c r="R7" s="59" t="s">
        <v>19</v>
      </c>
    </row>
    <row r="8" spans="1:17" ht="20.25" customHeight="1">
      <c r="A8" s="2"/>
      <c r="B8" s="67"/>
      <c r="C8" s="78"/>
      <c r="H8" s="2"/>
      <c r="I8" s="2"/>
      <c r="J8" s="2"/>
      <c r="K8" s="2"/>
      <c r="L8" s="2"/>
      <c r="M8" s="2"/>
      <c r="N8" s="2"/>
      <c r="O8" s="2"/>
      <c r="P8" s="2"/>
      <c r="Q8" s="26"/>
    </row>
    <row r="9" spans="1:17" ht="30.75" customHeight="1">
      <c r="A9" s="11"/>
      <c r="B9" s="67" t="s">
        <v>26</v>
      </c>
      <c r="C9" s="81" t="s">
        <v>21</v>
      </c>
      <c r="D9" s="1">
        <v>8</v>
      </c>
      <c r="E9" s="1"/>
      <c r="F9" s="1"/>
      <c r="G9" s="1"/>
      <c r="Q9" s="26"/>
    </row>
    <row r="10" spans="4:17" ht="9.75" customHeight="1">
      <c r="D10" s="1"/>
      <c r="E10" s="1"/>
      <c r="F10" s="1"/>
      <c r="G10" s="1"/>
      <c r="H10" s="28"/>
      <c r="I10" s="28"/>
      <c r="J10" s="28"/>
      <c r="M10" s="28"/>
      <c r="N10" s="28"/>
      <c r="Q10" s="26"/>
    </row>
    <row r="11" spans="1:18" ht="45.75" customHeight="1">
      <c r="A11" s="29" t="s">
        <v>24</v>
      </c>
      <c r="B11" s="70" t="s">
        <v>70</v>
      </c>
      <c r="C11" s="82" t="s">
        <v>48</v>
      </c>
      <c r="D11" s="30">
        <v>7</v>
      </c>
      <c r="E11" s="31">
        <v>6</v>
      </c>
      <c r="F11" s="31">
        <v>7</v>
      </c>
      <c r="G11" s="32">
        <v>20</v>
      </c>
      <c r="H11" s="33">
        <v>7</v>
      </c>
      <c r="I11" s="34">
        <v>6</v>
      </c>
      <c r="J11" s="34">
        <v>6.5</v>
      </c>
      <c r="K11" s="32">
        <v>19.5</v>
      </c>
      <c r="L11" s="30">
        <v>5</v>
      </c>
      <c r="M11" s="35">
        <v>6</v>
      </c>
      <c r="N11" s="35">
        <v>7</v>
      </c>
      <c r="O11" s="32">
        <v>18</v>
      </c>
      <c r="P11" s="36">
        <v>19.166666666666668</v>
      </c>
      <c r="Q11" s="76" t="s">
        <v>4</v>
      </c>
      <c r="R11" s="60" t="s">
        <v>277</v>
      </c>
    </row>
    <row r="12" spans="1:18" s="98" customFormat="1" ht="45.75" customHeight="1">
      <c r="A12" s="29" t="s">
        <v>24</v>
      </c>
      <c r="B12" s="70" t="s">
        <v>69</v>
      </c>
      <c r="C12" s="82" t="s">
        <v>55</v>
      </c>
      <c r="D12" s="30">
        <v>7</v>
      </c>
      <c r="E12" s="31">
        <v>6.5</v>
      </c>
      <c r="F12" s="31">
        <v>7.5</v>
      </c>
      <c r="G12" s="32">
        <v>21</v>
      </c>
      <c r="H12" s="33">
        <v>7</v>
      </c>
      <c r="I12" s="35">
        <v>6.5</v>
      </c>
      <c r="J12" s="35">
        <v>7</v>
      </c>
      <c r="K12" s="32">
        <v>20.5</v>
      </c>
      <c r="L12" s="30">
        <v>7</v>
      </c>
      <c r="M12" s="35">
        <v>6.5</v>
      </c>
      <c r="N12" s="35">
        <v>7</v>
      </c>
      <c r="O12" s="32">
        <v>20.5</v>
      </c>
      <c r="P12" s="36">
        <v>20.666666666666668</v>
      </c>
      <c r="Q12" s="76" t="s">
        <v>4</v>
      </c>
      <c r="R12" s="60" t="s">
        <v>276</v>
      </c>
    </row>
    <row r="13" spans="1:18" ht="45.75" customHeight="1">
      <c r="A13" s="29" t="s">
        <v>24</v>
      </c>
      <c r="B13" s="70" t="s">
        <v>68</v>
      </c>
      <c r="C13" s="82" t="s">
        <v>40</v>
      </c>
      <c r="D13" s="30">
        <v>7</v>
      </c>
      <c r="E13" s="31">
        <v>7</v>
      </c>
      <c r="F13" s="31">
        <v>8</v>
      </c>
      <c r="G13" s="32">
        <v>22</v>
      </c>
      <c r="H13" s="33">
        <v>7</v>
      </c>
      <c r="I13" s="35">
        <v>6.5</v>
      </c>
      <c r="J13" s="35">
        <v>7.5</v>
      </c>
      <c r="K13" s="32">
        <v>21</v>
      </c>
      <c r="L13" s="30">
        <v>5</v>
      </c>
      <c r="M13" s="35">
        <v>7</v>
      </c>
      <c r="N13" s="35">
        <v>7</v>
      </c>
      <c r="O13" s="32">
        <v>19</v>
      </c>
      <c r="P13" s="36">
        <v>20.666666666666668</v>
      </c>
      <c r="Q13" s="76" t="s">
        <v>4</v>
      </c>
      <c r="R13" s="60" t="s">
        <v>187</v>
      </c>
    </row>
    <row r="14" spans="1:18" ht="45.75" customHeight="1">
      <c r="A14" s="29" t="s">
        <v>24</v>
      </c>
      <c r="B14" s="70" t="s">
        <v>67</v>
      </c>
      <c r="C14" s="82" t="s">
        <v>51</v>
      </c>
      <c r="D14" s="30">
        <v>6</v>
      </c>
      <c r="E14" s="31">
        <v>7</v>
      </c>
      <c r="F14" s="31">
        <v>7</v>
      </c>
      <c r="G14" s="32">
        <v>20</v>
      </c>
      <c r="H14" s="33">
        <v>6</v>
      </c>
      <c r="I14" s="35">
        <v>7.5</v>
      </c>
      <c r="J14" s="35">
        <v>8</v>
      </c>
      <c r="K14" s="32">
        <v>21.5</v>
      </c>
      <c r="L14" s="30">
        <v>6</v>
      </c>
      <c r="M14" s="35">
        <v>7</v>
      </c>
      <c r="N14" s="35">
        <v>8</v>
      </c>
      <c r="O14" s="32">
        <v>21</v>
      </c>
      <c r="P14" s="36">
        <v>20.833333333333332</v>
      </c>
      <c r="Q14" s="76" t="s">
        <v>4</v>
      </c>
      <c r="R14" s="60" t="s">
        <v>260</v>
      </c>
    </row>
    <row r="15" spans="1:18" ht="45.75" customHeight="1">
      <c r="A15" s="29" t="s">
        <v>24</v>
      </c>
      <c r="B15" s="70" t="s">
        <v>62</v>
      </c>
      <c r="C15" s="82" t="s">
        <v>63</v>
      </c>
      <c r="D15" s="30">
        <v>6</v>
      </c>
      <c r="E15" s="31">
        <v>7</v>
      </c>
      <c r="F15" s="31">
        <v>8.5</v>
      </c>
      <c r="G15" s="32">
        <v>21.5</v>
      </c>
      <c r="H15" s="33">
        <v>7</v>
      </c>
      <c r="I15" s="35">
        <v>7</v>
      </c>
      <c r="J15" s="35">
        <v>8.5</v>
      </c>
      <c r="K15" s="32">
        <v>22.5</v>
      </c>
      <c r="L15" s="30">
        <v>7</v>
      </c>
      <c r="M15" s="35">
        <v>7</v>
      </c>
      <c r="N15" s="35">
        <v>7</v>
      </c>
      <c r="O15" s="32">
        <v>21</v>
      </c>
      <c r="P15" s="36">
        <v>21.666666666666668</v>
      </c>
      <c r="Q15" s="76" t="s">
        <v>4</v>
      </c>
      <c r="R15" s="60" t="s">
        <v>259</v>
      </c>
    </row>
    <row r="16" spans="1:18" ht="45.75" customHeight="1">
      <c r="A16" s="29" t="s">
        <v>24</v>
      </c>
      <c r="B16" s="70" t="s">
        <v>66</v>
      </c>
      <c r="C16" s="82" t="s">
        <v>32</v>
      </c>
      <c r="D16" s="30">
        <v>6</v>
      </c>
      <c r="E16" s="31">
        <v>8</v>
      </c>
      <c r="F16" s="31">
        <v>7.5</v>
      </c>
      <c r="G16" s="32">
        <v>21.5</v>
      </c>
      <c r="H16" s="33">
        <v>7</v>
      </c>
      <c r="I16" s="35">
        <v>8</v>
      </c>
      <c r="J16" s="35">
        <v>8</v>
      </c>
      <c r="K16" s="32">
        <v>23</v>
      </c>
      <c r="L16" s="30">
        <v>7</v>
      </c>
      <c r="M16" s="35">
        <v>8</v>
      </c>
      <c r="N16" s="35">
        <v>7.5</v>
      </c>
      <c r="O16" s="32">
        <v>22.5</v>
      </c>
      <c r="P16" s="36">
        <v>22.333333333333332</v>
      </c>
      <c r="Q16" s="76" t="s">
        <v>7</v>
      </c>
      <c r="R16" s="60" t="s">
        <v>275</v>
      </c>
    </row>
    <row r="17" spans="1:18" ht="45.75" customHeight="1">
      <c r="A17" s="29" t="s">
        <v>24</v>
      </c>
      <c r="B17" s="70" t="s">
        <v>65</v>
      </c>
      <c r="C17" s="82" t="s">
        <v>37</v>
      </c>
      <c r="D17" s="30">
        <v>7</v>
      </c>
      <c r="E17" s="31">
        <v>8</v>
      </c>
      <c r="F17" s="31">
        <v>8</v>
      </c>
      <c r="G17" s="32">
        <v>23</v>
      </c>
      <c r="H17" s="33">
        <v>7</v>
      </c>
      <c r="I17" s="31">
        <v>8</v>
      </c>
      <c r="J17" s="31">
        <v>7.5</v>
      </c>
      <c r="K17" s="32">
        <v>22.5</v>
      </c>
      <c r="L17" s="30">
        <v>8</v>
      </c>
      <c r="M17" s="35">
        <v>8</v>
      </c>
      <c r="N17" s="35">
        <v>7</v>
      </c>
      <c r="O17" s="32">
        <v>23</v>
      </c>
      <c r="P17" s="36">
        <v>22.833333333333332</v>
      </c>
      <c r="Q17" s="76" t="s">
        <v>7</v>
      </c>
      <c r="R17" s="60" t="s">
        <v>258</v>
      </c>
    </row>
    <row r="18" spans="1:18" ht="45.75" customHeight="1">
      <c r="A18" s="87" t="s">
        <v>24</v>
      </c>
      <c r="B18" s="88" t="s">
        <v>64</v>
      </c>
      <c r="C18" s="89" t="s">
        <v>50</v>
      </c>
      <c r="D18" s="90">
        <v>6</v>
      </c>
      <c r="E18" s="91">
        <v>8.5</v>
      </c>
      <c r="F18" s="91">
        <v>8</v>
      </c>
      <c r="G18" s="92">
        <v>22.5</v>
      </c>
      <c r="H18" s="93">
        <v>8</v>
      </c>
      <c r="I18" s="94">
        <v>8</v>
      </c>
      <c r="J18" s="94">
        <v>8</v>
      </c>
      <c r="K18" s="92">
        <v>24</v>
      </c>
      <c r="L18" s="90">
        <v>7</v>
      </c>
      <c r="M18" s="94">
        <v>8.5</v>
      </c>
      <c r="N18" s="94">
        <v>8</v>
      </c>
      <c r="O18" s="92">
        <v>23.5</v>
      </c>
      <c r="P18" s="95">
        <v>23.333333333333332</v>
      </c>
      <c r="Q18" s="96" t="s">
        <v>12</v>
      </c>
      <c r="R18" s="97" t="s">
        <v>257</v>
      </c>
    </row>
    <row r="19" spans="1:18" ht="7.5" customHeight="1">
      <c r="A19" s="39"/>
      <c r="B19" s="61"/>
      <c r="C19" s="83"/>
      <c r="D19" s="39"/>
      <c r="E19" s="39"/>
      <c r="F19" s="39"/>
      <c r="G19" s="40"/>
      <c r="H19" s="39"/>
      <c r="I19" s="41"/>
      <c r="J19" s="41"/>
      <c r="K19" s="40"/>
      <c r="L19" s="39"/>
      <c r="M19" s="41"/>
      <c r="N19" s="41"/>
      <c r="O19" s="40"/>
      <c r="P19" s="40"/>
      <c r="Q19" s="39"/>
      <c r="R19" s="61"/>
    </row>
    <row r="20" spans="1:16" ht="30.75" customHeight="1">
      <c r="A20" s="2"/>
      <c r="B20" s="67" t="s">
        <v>27</v>
      </c>
      <c r="C20" s="81" t="s">
        <v>21</v>
      </c>
      <c r="D20" s="1">
        <v>10</v>
      </c>
      <c r="E20" s="1"/>
      <c r="F20" s="1"/>
      <c r="G20" s="38"/>
      <c r="I20" s="28"/>
      <c r="J20" s="28"/>
      <c r="K20" s="38"/>
      <c r="M20" s="28"/>
      <c r="N20" s="28"/>
      <c r="O20" s="38"/>
      <c r="P20" s="38"/>
    </row>
    <row r="21" spans="1:18" ht="7.5" customHeight="1">
      <c r="A21" s="43"/>
      <c r="B21" s="62"/>
      <c r="C21" s="84"/>
      <c r="D21" s="43"/>
      <c r="E21" s="43"/>
      <c r="F21" s="43"/>
      <c r="G21" s="44"/>
      <c r="H21" s="43"/>
      <c r="I21" s="45"/>
      <c r="J21" s="45"/>
      <c r="K21" s="44"/>
      <c r="L21" s="43"/>
      <c r="M21" s="45"/>
      <c r="N21" s="45"/>
      <c r="O21" s="44"/>
      <c r="P21" s="44"/>
      <c r="Q21" s="43"/>
      <c r="R21" s="62"/>
    </row>
    <row r="22" spans="1:18" ht="45.75" customHeight="1">
      <c r="A22" s="29" t="s">
        <v>22</v>
      </c>
      <c r="B22" s="70" t="s">
        <v>77</v>
      </c>
      <c r="C22" s="82" t="s">
        <v>48</v>
      </c>
      <c r="D22" s="30">
        <v>6</v>
      </c>
      <c r="E22" s="31">
        <v>6</v>
      </c>
      <c r="F22" s="31">
        <v>7.5</v>
      </c>
      <c r="G22" s="32">
        <v>19.5</v>
      </c>
      <c r="H22" s="33">
        <v>6</v>
      </c>
      <c r="I22" s="35">
        <v>6</v>
      </c>
      <c r="J22" s="35">
        <v>7</v>
      </c>
      <c r="K22" s="32">
        <v>19</v>
      </c>
      <c r="L22" s="30">
        <v>7</v>
      </c>
      <c r="M22" s="35">
        <v>6</v>
      </c>
      <c r="N22" s="35">
        <v>6.5</v>
      </c>
      <c r="O22" s="32">
        <v>19.5</v>
      </c>
      <c r="P22" s="36">
        <v>19.333333333333332</v>
      </c>
      <c r="Q22" s="76" t="s">
        <v>4</v>
      </c>
      <c r="R22" s="60" t="s">
        <v>282</v>
      </c>
    </row>
    <row r="23" spans="1:18" ht="45.75" customHeight="1">
      <c r="A23" s="29" t="s">
        <v>22</v>
      </c>
      <c r="B23" s="71" t="s">
        <v>75</v>
      </c>
      <c r="C23" s="82" t="s">
        <v>40</v>
      </c>
      <c r="D23" s="30">
        <v>7</v>
      </c>
      <c r="E23" s="31">
        <v>7</v>
      </c>
      <c r="F23" s="31">
        <v>7</v>
      </c>
      <c r="G23" s="32">
        <v>21</v>
      </c>
      <c r="H23" s="33">
        <v>7</v>
      </c>
      <c r="I23" s="35">
        <v>7</v>
      </c>
      <c r="J23" s="35">
        <v>7</v>
      </c>
      <c r="K23" s="32">
        <v>21</v>
      </c>
      <c r="L23" s="30">
        <v>5</v>
      </c>
      <c r="M23" s="35">
        <v>6</v>
      </c>
      <c r="N23" s="35">
        <v>7</v>
      </c>
      <c r="O23" s="32">
        <v>18</v>
      </c>
      <c r="P23" s="36">
        <v>20</v>
      </c>
      <c r="Q23" s="76" t="s">
        <v>4</v>
      </c>
      <c r="R23" s="60" t="s">
        <v>261</v>
      </c>
    </row>
    <row r="24" spans="1:18" s="98" customFormat="1" ht="45.75" customHeight="1">
      <c r="A24" s="29" t="s">
        <v>22</v>
      </c>
      <c r="B24" s="71" t="s">
        <v>76</v>
      </c>
      <c r="C24" s="82" t="s">
        <v>32</v>
      </c>
      <c r="D24" s="30">
        <v>5</v>
      </c>
      <c r="E24" s="31">
        <v>7</v>
      </c>
      <c r="F24" s="31">
        <v>8</v>
      </c>
      <c r="G24" s="32">
        <v>20</v>
      </c>
      <c r="H24" s="33">
        <v>6.5</v>
      </c>
      <c r="I24" s="35">
        <v>7</v>
      </c>
      <c r="J24" s="35">
        <v>8</v>
      </c>
      <c r="K24" s="32">
        <v>21.5</v>
      </c>
      <c r="L24" s="30">
        <v>7</v>
      </c>
      <c r="M24" s="35">
        <v>7.5</v>
      </c>
      <c r="N24" s="35">
        <v>8.5</v>
      </c>
      <c r="O24" s="32">
        <v>23</v>
      </c>
      <c r="P24" s="36">
        <v>21.5</v>
      </c>
      <c r="Q24" s="76" t="s">
        <v>4</v>
      </c>
      <c r="R24" s="60" t="s">
        <v>281</v>
      </c>
    </row>
    <row r="25" spans="1:18" ht="71.25" customHeight="1">
      <c r="A25" s="29" t="s">
        <v>22</v>
      </c>
      <c r="B25" s="70" t="s">
        <v>81</v>
      </c>
      <c r="C25" s="82" t="s">
        <v>55</v>
      </c>
      <c r="D25" s="30">
        <v>7</v>
      </c>
      <c r="E25" s="31">
        <v>7</v>
      </c>
      <c r="F25" s="31">
        <v>7.5</v>
      </c>
      <c r="G25" s="32">
        <v>21.5</v>
      </c>
      <c r="H25" s="33">
        <v>8</v>
      </c>
      <c r="I25" s="35">
        <v>6.5</v>
      </c>
      <c r="J25" s="35">
        <v>7.5</v>
      </c>
      <c r="K25" s="32">
        <v>22</v>
      </c>
      <c r="L25" s="30">
        <v>8</v>
      </c>
      <c r="M25" s="35">
        <v>7</v>
      </c>
      <c r="N25" s="35">
        <v>7.5</v>
      </c>
      <c r="O25" s="32">
        <v>22.5</v>
      </c>
      <c r="P25" s="36">
        <v>22</v>
      </c>
      <c r="Q25" s="76" t="s">
        <v>7</v>
      </c>
      <c r="R25" s="60" t="s">
        <v>283</v>
      </c>
    </row>
    <row r="26" spans="1:18" ht="45.75" customHeight="1">
      <c r="A26" s="29" t="s">
        <v>22</v>
      </c>
      <c r="B26" s="70" t="s">
        <v>71</v>
      </c>
      <c r="C26" s="82" t="s">
        <v>63</v>
      </c>
      <c r="D26" s="30">
        <v>7</v>
      </c>
      <c r="E26" s="31">
        <v>8</v>
      </c>
      <c r="F26" s="31">
        <v>7.5</v>
      </c>
      <c r="G26" s="32">
        <v>22.5</v>
      </c>
      <c r="H26" s="33">
        <v>8</v>
      </c>
      <c r="I26" s="35">
        <v>8</v>
      </c>
      <c r="J26" s="35">
        <v>7.5</v>
      </c>
      <c r="K26" s="32">
        <v>23.5</v>
      </c>
      <c r="L26" s="30">
        <v>8</v>
      </c>
      <c r="M26" s="35">
        <v>8</v>
      </c>
      <c r="N26" s="35">
        <v>7</v>
      </c>
      <c r="O26" s="32">
        <v>23</v>
      </c>
      <c r="P26" s="36">
        <v>23</v>
      </c>
      <c r="Q26" s="76" t="s">
        <v>7</v>
      </c>
      <c r="R26" s="60" t="s">
        <v>280</v>
      </c>
    </row>
    <row r="27" spans="1:18" ht="72.75" customHeight="1">
      <c r="A27" s="29" t="s">
        <v>22</v>
      </c>
      <c r="B27" s="70" t="s">
        <v>80</v>
      </c>
      <c r="C27" s="82" t="s">
        <v>42</v>
      </c>
      <c r="D27" s="30">
        <v>8</v>
      </c>
      <c r="E27" s="31">
        <v>8</v>
      </c>
      <c r="F27" s="31">
        <v>6.5</v>
      </c>
      <c r="G27" s="32">
        <v>22.5</v>
      </c>
      <c r="H27" s="33">
        <v>8</v>
      </c>
      <c r="I27" s="35">
        <v>8</v>
      </c>
      <c r="J27" s="35">
        <v>7</v>
      </c>
      <c r="K27" s="32">
        <v>23</v>
      </c>
      <c r="L27" s="30">
        <v>9</v>
      </c>
      <c r="M27" s="35">
        <v>8</v>
      </c>
      <c r="N27" s="35">
        <v>7</v>
      </c>
      <c r="O27" s="32">
        <v>24</v>
      </c>
      <c r="P27" s="36">
        <v>23.166666666666668</v>
      </c>
      <c r="Q27" s="76" t="s">
        <v>7</v>
      </c>
      <c r="R27" s="60" t="s">
        <v>190</v>
      </c>
    </row>
    <row r="28" spans="1:18" ht="45.75" customHeight="1">
      <c r="A28" s="29" t="s">
        <v>22</v>
      </c>
      <c r="B28" s="70" t="s">
        <v>79</v>
      </c>
      <c r="C28" s="82" t="s">
        <v>59</v>
      </c>
      <c r="D28" s="30">
        <v>9</v>
      </c>
      <c r="E28" s="31">
        <v>7.5</v>
      </c>
      <c r="F28" s="31">
        <v>7.5</v>
      </c>
      <c r="G28" s="32">
        <v>24</v>
      </c>
      <c r="H28" s="33">
        <v>9.5</v>
      </c>
      <c r="I28" s="35">
        <v>8</v>
      </c>
      <c r="J28" s="35">
        <v>8</v>
      </c>
      <c r="K28" s="32">
        <v>25.5</v>
      </c>
      <c r="L28" s="30">
        <v>9</v>
      </c>
      <c r="M28" s="35">
        <v>7.5</v>
      </c>
      <c r="N28" s="35">
        <v>7</v>
      </c>
      <c r="O28" s="32">
        <v>23.5</v>
      </c>
      <c r="P28" s="36">
        <v>24.333333333333332</v>
      </c>
      <c r="Q28" s="76" t="s">
        <v>7</v>
      </c>
      <c r="R28" s="60" t="s">
        <v>189</v>
      </c>
    </row>
    <row r="29" spans="1:18" ht="45.75" customHeight="1">
      <c r="A29" s="29" t="s">
        <v>22</v>
      </c>
      <c r="B29" s="70" t="s">
        <v>78</v>
      </c>
      <c r="C29" s="82" t="s">
        <v>51</v>
      </c>
      <c r="D29" s="30">
        <v>9</v>
      </c>
      <c r="E29" s="31">
        <v>7.5</v>
      </c>
      <c r="F29" s="31">
        <v>8</v>
      </c>
      <c r="G29" s="32">
        <v>24.5</v>
      </c>
      <c r="H29" s="33">
        <v>9</v>
      </c>
      <c r="I29" s="35">
        <v>8</v>
      </c>
      <c r="J29" s="35">
        <v>8</v>
      </c>
      <c r="K29" s="32">
        <v>25</v>
      </c>
      <c r="L29" s="30">
        <v>9</v>
      </c>
      <c r="M29" s="35">
        <v>8</v>
      </c>
      <c r="N29" s="35">
        <v>7.5</v>
      </c>
      <c r="O29" s="32">
        <v>24.5</v>
      </c>
      <c r="P29" s="36">
        <v>24.666666666666668</v>
      </c>
      <c r="Q29" s="76" t="s">
        <v>7</v>
      </c>
      <c r="R29" s="60" t="s">
        <v>188</v>
      </c>
    </row>
    <row r="30" spans="1:18" ht="45.75" customHeight="1">
      <c r="A30" s="29" t="s">
        <v>22</v>
      </c>
      <c r="B30" s="70" t="s">
        <v>72</v>
      </c>
      <c r="C30" s="82" t="s">
        <v>38</v>
      </c>
      <c r="D30" s="30">
        <v>8</v>
      </c>
      <c r="E30" s="31">
        <v>8.5</v>
      </c>
      <c r="F30" s="31">
        <v>9</v>
      </c>
      <c r="G30" s="32">
        <v>25.5</v>
      </c>
      <c r="H30" s="33">
        <v>8</v>
      </c>
      <c r="I30" s="35">
        <v>8.5</v>
      </c>
      <c r="J30" s="35">
        <v>9</v>
      </c>
      <c r="K30" s="32">
        <v>25.5</v>
      </c>
      <c r="L30" s="30">
        <v>8</v>
      </c>
      <c r="M30" s="35">
        <v>9</v>
      </c>
      <c r="N30" s="35">
        <v>9</v>
      </c>
      <c r="O30" s="32">
        <v>26</v>
      </c>
      <c r="P30" s="36">
        <v>25.666666666666668</v>
      </c>
      <c r="Q30" s="76" t="s">
        <v>7</v>
      </c>
      <c r="R30" s="60" t="s">
        <v>278</v>
      </c>
    </row>
    <row r="31" spans="1:18" ht="45.75" customHeight="1">
      <c r="A31" s="87" t="s">
        <v>22</v>
      </c>
      <c r="B31" s="88" t="s">
        <v>73</v>
      </c>
      <c r="C31" s="89" t="s">
        <v>74</v>
      </c>
      <c r="D31" s="90">
        <v>9</v>
      </c>
      <c r="E31" s="91">
        <v>8</v>
      </c>
      <c r="F31" s="91">
        <v>9.5</v>
      </c>
      <c r="G31" s="92">
        <v>26.5</v>
      </c>
      <c r="H31" s="93">
        <v>8</v>
      </c>
      <c r="I31" s="94">
        <v>9</v>
      </c>
      <c r="J31" s="94">
        <v>9</v>
      </c>
      <c r="K31" s="92">
        <v>26</v>
      </c>
      <c r="L31" s="90">
        <v>9</v>
      </c>
      <c r="M31" s="94">
        <v>8</v>
      </c>
      <c r="N31" s="94">
        <v>9</v>
      </c>
      <c r="O31" s="92">
        <v>26</v>
      </c>
      <c r="P31" s="95">
        <v>26.166666666666668</v>
      </c>
      <c r="Q31" s="96" t="s">
        <v>12</v>
      </c>
      <c r="R31" s="97" t="s">
        <v>279</v>
      </c>
    </row>
    <row r="32" spans="1:18" ht="8.25" customHeight="1">
      <c r="A32" s="39"/>
      <c r="B32" s="61"/>
      <c r="C32" s="83"/>
      <c r="D32" s="39"/>
      <c r="E32" s="39"/>
      <c r="F32" s="39"/>
      <c r="G32" s="40"/>
      <c r="H32" s="39"/>
      <c r="I32" s="41"/>
      <c r="J32" s="41"/>
      <c r="K32" s="40"/>
      <c r="L32" s="39"/>
      <c r="M32" s="41"/>
      <c r="N32" s="41"/>
      <c r="O32" s="40"/>
      <c r="P32" s="40"/>
      <c r="Q32" s="46"/>
      <c r="R32" s="61"/>
    </row>
    <row r="33" spans="1:17" ht="30.75" customHeight="1">
      <c r="A33" s="2"/>
      <c r="B33" s="67" t="s">
        <v>25</v>
      </c>
      <c r="C33" s="81" t="s">
        <v>21</v>
      </c>
      <c r="D33" s="1">
        <v>17</v>
      </c>
      <c r="E33" s="1"/>
      <c r="F33" s="1"/>
      <c r="G33" s="38"/>
      <c r="K33" s="38"/>
      <c r="O33" s="38"/>
      <c r="P33" s="38"/>
      <c r="Q33" s="26"/>
    </row>
    <row r="34" spans="1:18" s="48" customFormat="1" ht="6" customHeight="1">
      <c r="A34" s="43"/>
      <c r="B34" s="63"/>
      <c r="C34" s="85"/>
      <c r="D34" s="43"/>
      <c r="E34" s="43"/>
      <c r="F34" s="43"/>
      <c r="G34" s="44"/>
      <c r="H34" s="43"/>
      <c r="I34" s="43"/>
      <c r="J34" s="43"/>
      <c r="K34" s="44"/>
      <c r="L34" s="43"/>
      <c r="M34" s="43"/>
      <c r="N34" s="43"/>
      <c r="O34" s="44"/>
      <c r="P34" s="44"/>
      <c r="Q34" s="47"/>
      <c r="R34" s="63"/>
    </row>
    <row r="35" spans="1:18" ht="45.75" customHeight="1">
      <c r="A35" s="29" t="s">
        <v>23</v>
      </c>
      <c r="B35" s="70" t="s">
        <v>91</v>
      </c>
      <c r="C35" s="82" t="s">
        <v>48</v>
      </c>
      <c r="D35" s="49">
        <v>5</v>
      </c>
      <c r="E35" s="50">
        <v>6</v>
      </c>
      <c r="F35" s="50">
        <v>7.5</v>
      </c>
      <c r="G35" s="51">
        <v>18.5</v>
      </c>
      <c r="H35" s="52">
        <v>6.5</v>
      </c>
      <c r="I35" s="53">
        <v>6</v>
      </c>
      <c r="J35" s="53">
        <v>7</v>
      </c>
      <c r="K35" s="54">
        <v>19.5</v>
      </c>
      <c r="L35" s="49">
        <v>6</v>
      </c>
      <c r="M35" s="53">
        <v>6</v>
      </c>
      <c r="N35" s="53">
        <v>6.5</v>
      </c>
      <c r="O35" s="51">
        <v>18.5</v>
      </c>
      <c r="P35" s="36">
        <v>18.833333333333332</v>
      </c>
      <c r="Q35" s="76" t="s">
        <v>4</v>
      </c>
      <c r="R35" s="64" t="s">
        <v>263</v>
      </c>
    </row>
    <row r="36" spans="1:18" ht="45.75" customHeight="1">
      <c r="A36" s="29" t="s">
        <v>23</v>
      </c>
      <c r="B36" s="70" t="s">
        <v>94</v>
      </c>
      <c r="C36" s="82" t="s">
        <v>33</v>
      </c>
      <c r="D36" s="49">
        <v>5.5</v>
      </c>
      <c r="E36" s="50">
        <v>7</v>
      </c>
      <c r="F36" s="50">
        <v>7</v>
      </c>
      <c r="G36" s="51">
        <v>19.5</v>
      </c>
      <c r="H36" s="52">
        <v>6</v>
      </c>
      <c r="I36" s="53">
        <v>7</v>
      </c>
      <c r="J36" s="53">
        <v>7.5</v>
      </c>
      <c r="K36" s="54">
        <v>20.5</v>
      </c>
      <c r="L36" s="49">
        <v>7</v>
      </c>
      <c r="M36" s="53">
        <v>7</v>
      </c>
      <c r="N36" s="53">
        <v>7</v>
      </c>
      <c r="O36" s="51">
        <v>21</v>
      </c>
      <c r="P36" s="36">
        <v>20.333333333333332</v>
      </c>
      <c r="Q36" s="76" t="s">
        <v>4</v>
      </c>
      <c r="R36" s="65" t="s">
        <v>199</v>
      </c>
    </row>
    <row r="37" spans="1:18" ht="45.75" customHeight="1">
      <c r="A37" s="29" t="s">
        <v>23</v>
      </c>
      <c r="B37" s="70" t="s">
        <v>87</v>
      </c>
      <c r="C37" s="82" t="s">
        <v>58</v>
      </c>
      <c r="D37" s="49">
        <v>6</v>
      </c>
      <c r="E37" s="50">
        <v>8</v>
      </c>
      <c r="F37" s="50">
        <v>7.5</v>
      </c>
      <c r="G37" s="51">
        <v>21.5</v>
      </c>
      <c r="H37" s="52">
        <v>6</v>
      </c>
      <c r="I37" s="53">
        <v>8</v>
      </c>
      <c r="J37" s="53">
        <v>7</v>
      </c>
      <c r="K37" s="54">
        <v>21</v>
      </c>
      <c r="L37" s="49">
        <v>6</v>
      </c>
      <c r="M37" s="53">
        <v>7.5</v>
      </c>
      <c r="N37" s="53">
        <v>7</v>
      </c>
      <c r="O37" s="51">
        <v>20.5</v>
      </c>
      <c r="P37" s="36">
        <v>21</v>
      </c>
      <c r="Q37" s="76" t="s">
        <v>4</v>
      </c>
      <c r="R37" s="65" t="s">
        <v>262</v>
      </c>
    </row>
    <row r="38" spans="1:18" ht="45.75" customHeight="1">
      <c r="A38" s="29" t="s">
        <v>23</v>
      </c>
      <c r="B38" s="70" t="s">
        <v>92</v>
      </c>
      <c r="C38" s="82" t="s">
        <v>39</v>
      </c>
      <c r="D38" s="49">
        <v>7</v>
      </c>
      <c r="E38" s="50">
        <v>7</v>
      </c>
      <c r="F38" s="50">
        <v>7</v>
      </c>
      <c r="G38" s="51">
        <v>21</v>
      </c>
      <c r="H38" s="52">
        <v>7</v>
      </c>
      <c r="I38" s="53">
        <v>7</v>
      </c>
      <c r="J38" s="53">
        <v>7</v>
      </c>
      <c r="K38" s="54">
        <v>21</v>
      </c>
      <c r="L38" s="49">
        <v>7</v>
      </c>
      <c r="M38" s="53">
        <v>7</v>
      </c>
      <c r="N38" s="53">
        <v>7</v>
      </c>
      <c r="O38" s="51">
        <v>21</v>
      </c>
      <c r="P38" s="36">
        <v>21</v>
      </c>
      <c r="Q38" s="76" t="s">
        <v>4</v>
      </c>
      <c r="R38" s="65" t="s">
        <v>198</v>
      </c>
    </row>
    <row r="39" spans="1:18" ht="45.75" customHeight="1">
      <c r="A39" s="29" t="s">
        <v>23</v>
      </c>
      <c r="B39" s="70" t="s">
        <v>85</v>
      </c>
      <c r="C39" s="82" t="s">
        <v>86</v>
      </c>
      <c r="D39" s="49">
        <v>6</v>
      </c>
      <c r="E39" s="50">
        <v>8</v>
      </c>
      <c r="F39" s="50">
        <v>7.5</v>
      </c>
      <c r="G39" s="51">
        <v>21.5</v>
      </c>
      <c r="H39" s="52">
        <v>6</v>
      </c>
      <c r="I39" s="53">
        <v>7.5</v>
      </c>
      <c r="J39" s="53">
        <v>7</v>
      </c>
      <c r="K39" s="54">
        <v>20.5</v>
      </c>
      <c r="L39" s="49">
        <v>7.5</v>
      </c>
      <c r="M39" s="53">
        <v>8</v>
      </c>
      <c r="N39" s="53">
        <v>7</v>
      </c>
      <c r="O39" s="51">
        <v>22.5</v>
      </c>
      <c r="P39" s="36">
        <v>21.5</v>
      </c>
      <c r="Q39" s="76" t="s">
        <v>4</v>
      </c>
      <c r="R39" s="65" t="s">
        <v>194</v>
      </c>
    </row>
    <row r="40" spans="1:18" ht="45.75" customHeight="1">
      <c r="A40" s="29" t="s">
        <v>23</v>
      </c>
      <c r="B40" s="70" t="s">
        <v>82</v>
      </c>
      <c r="C40" s="82" t="s">
        <v>40</v>
      </c>
      <c r="D40" s="49">
        <v>7.5</v>
      </c>
      <c r="E40" s="50">
        <v>8</v>
      </c>
      <c r="F40" s="50">
        <v>7</v>
      </c>
      <c r="G40" s="51">
        <v>22.5</v>
      </c>
      <c r="H40" s="52">
        <v>7</v>
      </c>
      <c r="I40" s="53">
        <v>8</v>
      </c>
      <c r="J40" s="53">
        <v>7</v>
      </c>
      <c r="K40" s="54">
        <v>22</v>
      </c>
      <c r="L40" s="49">
        <v>6.5</v>
      </c>
      <c r="M40" s="53">
        <v>7</v>
      </c>
      <c r="N40" s="53">
        <v>7</v>
      </c>
      <c r="O40" s="51">
        <v>20.5</v>
      </c>
      <c r="P40" s="36">
        <v>21.666666666666668</v>
      </c>
      <c r="Q40" s="76" t="s">
        <v>4</v>
      </c>
      <c r="R40" s="65" t="s">
        <v>191</v>
      </c>
    </row>
    <row r="41" spans="1:18" ht="45.75" customHeight="1">
      <c r="A41" s="29" t="s">
        <v>23</v>
      </c>
      <c r="B41" s="70" t="s">
        <v>95</v>
      </c>
      <c r="C41" s="82" t="s">
        <v>32</v>
      </c>
      <c r="D41" s="49">
        <v>5</v>
      </c>
      <c r="E41" s="50">
        <v>7.5</v>
      </c>
      <c r="F41" s="50">
        <v>8.5</v>
      </c>
      <c r="G41" s="51">
        <v>21</v>
      </c>
      <c r="H41" s="52">
        <v>6.5</v>
      </c>
      <c r="I41" s="53">
        <v>6.5</v>
      </c>
      <c r="J41" s="53">
        <v>8.5</v>
      </c>
      <c r="K41" s="54">
        <v>21.5</v>
      </c>
      <c r="L41" s="49">
        <v>7</v>
      </c>
      <c r="M41" s="53">
        <v>7</v>
      </c>
      <c r="N41" s="53">
        <v>8.5</v>
      </c>
      <c r="O41" s="51">
        <v>22.5</v>
      </c>
      <c r="P41" s="36">
        <v>21.666666666666668</v>
      </c>
      <c r="Q41" s="76" t="s">
        <v>4</v>
      </c>
      <c r="R41" s="65" t="s">
        <v>200</v>
      </c>
    </row>
    <row r="42" spans="1:18" ht="45.75" customHeight="1">
      <c r="A42" s="29" t="s">
        <v>23</v>
      </c>
      <c r="B42" s="70" t="s">
        <v>96</v>
      </c>
      <c r="C42" s="82" t="s">
        <v>63</v>
      </c>
      <c r="D42" s="49">
        <v>6</v>
      </c>
      <c r="E42" s="50">
        <v>7</v>
      </c>
      <c r="F42" s="50">
        <v>7</v>
      </c>
      <c r="G42" s="51">
        <v>20</v>
      </c>
      <c r="H42" s="52">
        <v>7</v>
      </c>
      <c r="I42" s="53">
        <v>8</v>
      </c>
      <c r="J42" s="53">
        <v>7.5</v>
      </c>
      <c r="K42" s="54">
        <v>22.5</v>
      </c>
      <c r="L42" s="49">
        <v>7</v>
      </c>
      <c r="M42" s="53">
        <v>8</v>
      </c>
      <c r="N42" s="53">
        <v>8</v>
      </c>
      <c r="O42" s="51">
        <v>23</v>
      </c>
      <c r="P42" s="36">
        <v>21.833333333333332</v>
      </c>
      <c r="Q42" s="76" t="s">
        <v>4</v>
      </c>
      <c r="R42" s="65" t="s">
        <v>201</v>
      </c>
    </row>
    <row r="43" spans="1:18" ht="45.75" customHeight="1">
      <c r="A43" s="29" t="s">
        <v>23</v>
      </c>
      <c r="B43" s="70" t="s">
        <v>99</v>
      </c>
      <c r="C43" s="82" t="s">
        <v>42</v>
      </c>
      <c r="D43" s="49">
        <v>6.5</v>
      </c>
      <c r="E43" s="50">
        <v>8</v>
      </c>
      <c r="F43" s="50">
        <v>7</v>
      </c>
      <c r="G43" s="51">
        <v>21.5</v>
      </c>
      <c r="H43" s="52">
        <v>7</v>
      </c>
      <c r="I43" s="53">
        <v>8</v>
      </c>
      <c r="J43" s="53">
        <v>8</v>
      </c>
      <c r="K43" s="54">
        <v>23</v>
      </c>
      <c r="L43" s="49">
        <v>6.5</v>
      </c>
      <c r="M43" s="53">
        <v>8</v>
      </c>
      <c r="N43" s="53">
        <v>7</v>
      </c>
      <c r="O43" s="51">
        <v>21.5</v>
      </c>
      <c r="P43" s="36">
        <v>22</v>
      </c>
      <c r="Q43" s="76" t="s">
        <v>7</v>
      </c>
      <c r="R43" s="65" t="s">
        <v>202</v>
      </c>
    </row>
    <row r="44" spans="1:18" ht="45.75" customHeight="1">
      <c r="A44" s="29" t="s">
        <v>23</v>
      </c>
      <c r="B44" s="70" t="s">
        <v>83</v>
      </c>
      <c r="C44" s="82" t="s">
        <v>56</v>
      </c>
      <c r="D44" s="49">
        <v>7</v>
      </c>
      <c r="E44" s="50">
        <v>8</v>
      </c>
      <c r="F44" s="50">
        <v>7</v>
      </c>
      <c r="G44" s="51">
        <v>22</v>
      </c>
      <c r="H44" s="52">
        <v>7</v>
      </c>
      <c r="I44" s="53">
        <v>8</v>
      </c>
      <c r="J44" s="53">
        <v>8</v>
      </c>
      <c r="K44" s="54">
        <v>23</v>
      </c>
      <c r="L44" s="49">
        <v>7</v>
      </c>
      <c r="M44" s="53">
        <v>8</v>
      </c>
      <c r="N44" s="53">
        <v>7</v>
      </c>
      <c r="O44" s="51">
        <v>22</v>
      </c>
      <c r="P44" s="36">
        <v>22.333333333333332</v>
      </c>
      <c r="Q44" s="76" t="s">
        <v>7</v>
      </c>
      <c r="R44" s="65" t="s">
        <v>192</v>
      </c>
    </row>
    <row r="45" spans="1:18" ht="70.5" customHeight="1">
      <c r="A45" s="29" t="s">
        <v>23</v>
      </c>
      <c r="B45" s="70" t="s">
        <v>89</v>
      </c>
      <c r="C45" s="82" t="s">
        <v>52</v>
      </c>
      <c r="D45" s="49">
        <v>7</v>
      </c>
      <c r="E45" s="50">
        <v>8</v>
      </c>
      <c r="F45" s="50">
        <v>7.5</v>
      </c>
      <c r="G45" s="51">
        <v>22.5</v>
      </c>
      <c r="H45" s="52">
        <v>7</v>
      </c>
      <c r="I45" s="53">
        <v>7.5</v>
      </c>
      <c r="J45" s="53">
        <v>8.5</v>
      </c>
      <c r="K45" s="54">
        <v>23</v>
      </c>
      <c r="L45" s="49">
        <v>8</v>
      </c>
      <c r="M45" s="53">
        <v>8</v>
      </c>
      <c r="N45" s="53">
        <v>8</v>
      </c>
      <c r="O45" s="51">
        <v>24</v>
      </c>
      <c r="P45" s="36">
        <v>23.166666666666668</v>
      </c>
      <c r="Q45" s="76" t="s">
        <v>7</v>
      </c>
      <c r="R45" s="65" t="s">
        <v>196</v>
      </c>
    </row>
    <row r="46" spans="1:18" ht="45.75" customHeight="1">
      <c r="A46" s="29" t="s">
        <v>23</v>
      </c>
      <c r="B46" s="70" t="s">
        <v>93</v>
      </c>
      <c r="C46" s="82" t="s">
        <v>50</v>
      </c>
      <c r="D46" s="49">
        <v>7</v>
      </c>
      <c r="E46" s="50">
        <v>8</v>
      </c>
      <c r="F46" s="50">
        <v>8</v>
      </c>
      <c r="G46" s="51">
        <v>23</v>
      </c>
      <c r="H46" s="52">
        <v>7</v>
      </c>
      <c r="I46" s="53">
        <v>8</v>
      </c>
      <c r="J46" s="53">
        <v>8</v>
      </c>
      <c r="K46" s="54">
        <v>23</v>
      </c>
      <c r="L46" s="49">
        <v>8</v>
      </c>
      <c r="M46" s="53">
        <v>8</v>
      </c>
      <c r="N46" s="53">
        <v>8</v>
      </c>
      <c r="O46" s="51">
        <v>24</v>
      </c>
      <c r="P46" s="36">
        <v>23.333333333333332</v>
      </c>
      <c r="Q46" s="76" t="s">
        <v>7</v>
      </c>
      <c r="R46" s="65" t="s">
        <v>284</v>
      </c>
    </row>
    <row r="47" spans="1:18" ht="45.75" customHeight="1">
      <c r="A47" s="29" t="s">
        <v>23</v>
      </c>
      <c r="B47" s="70" t="s">
        <v>90</v>
      </c>
      <c r="C47" s="82" t="s">
        <v>53</v>
      </c>
      <c r="D47" s="49">
        <v>6</v>
      </c>
      <c r="E47" s="50">
        <v>8.5</v>
      </c>
      <c r="F47" s="50">
        <v>8</v>
      </c>
      <c r="G47" s="51">
        <v>22.5</v>
      </c>
      <c r="H47" s="52">
        <v>7</v>
      </c>
      <c r="I47" s="53">
        <v>8.5</v>
      </c>
      <c r="J47" s="53">
        <v>8.5</v>
      </c>
      <c r="K47" s="54">
        <v>24</v>
      </c>
      <c r="L47" s="49">
        <v>7.5</v>
      </c>
      <c r="M47" s="53">
        <v>8.5</v>
      </c>
      <c r="N47" s="53">
        <v>8</v>
      </c>
      <c r="O47" s="51">
        <v>24</v>
      </c>
      <c r="P47" s="36">
        <v>23.5</v>
      </c>
      <c r="Q47" s="76" t="s">
        <v>7</v>
      </c>
      <c r="R47" s="65" t="s">
        <v>197</v>
      </c>
    </row>
    <row r="48" spans="1:18" ht="45.75" customHeight="1">
      <c r="A48" s="29" t="s">
        <v>23</v>
      </c>
      <c r="B48" s="70" t="s">
        <v>98</v>
      </c>
      <c r="C48" s="82" t="s">
        <v>51</v>
      </c>
      <c r="D48" s="49">
        <v>7</v>
      </c>
      <c r="E48" s="50">
        <v>8</v>
      </c>
      <c r="F48" s="50">
        <v>8.5</v>
      </c>
      <c r="G48" s="51">
        <v>23.5</v>
      </c>
      <c r="H48" s="52">
        <v>7</v>
      </c>
      <c r="I48" s="53">
        <v>9</v>
      </c>
      <c r="J48" s="53">
        <v>8.5</v>
      </c>
      <c r="K48" s="54">
        <v>24.5</v>
      </c>
      <c r="L48" s="49">
        <v>7</v>
      </c>
      <c r="M48" s="53">
        <v>8</v>
      </c>
      <c r="N48" s="53">
        <v>8</v>
      </c>
      <c r="O48" s="51">
        <v>23</v>
      </c>
      <c r="P48" s="36">
        <v>23.666666666666668</v>
      </c>
      <c r="Q48" s="76" t="s">
        <v>7</v>
      </c>
      <c r="R48" s="65" t="s">
        <v>264</v>
      </c>
    </row>
    <row r="49" spans="1:18" s="98" customFormat="1" ht="45.75" customHeight="1">
      <c r="A49" s="29" t="s">
        <v>23</v>
      </c>
      <c r="B49" s="70" t="s">
        <v>88</v>
      </c>
      <c r="C49" s="82" t="s">
        <v>55</v>
      </c>
      <c r="D49" s="49">
        <v>8</v>
      </c>
      <c r="E49" s="50">
        <v>8</v>
      </c>
      <c r="F49" s="50">
        <v>8</v>
      </c>
      <c r="G49" s="51">
        <v>24</v>
      </c>
      <c r="H49" s="52">
        <v>8</v>
      </c>
      <c r="I49" s="53">
        <v>8</v>
      </c>
      <c r="J49" s="53">
        <v>8.5</v>
      </c>
      <c r="K49" s="54">
        <v>24.5</v>
      </c>
      <c r="L49" s="49">
        <v>8.5</v>
      </c>
      <c r="M49" s="53">
        <v>8</v>
      </c>
      <c r="N49" s="53">
        <v>7.5</v>
      </c>
      <c r="O49" s="51">
        <v>24</v>
      </c>
      <c r="P49" s="36">
        <v>24.166666666666668</v>
      </c>
      <c r="Q49" s="76" t="s">
        <v>7</v>
      </c>
      <c r="R49" s="65" t="s">
        <v>195</v>
      </c>
    </row>
    <row r="50" spans="1:18" ht="45.75" customHeight="1">
      <c r="A50" s="29" t="s">
        <v>23</v>
      </c>
      <c r="B50" s="70" t="s">
        <v>84</v>
      </c>
      <c r="C50" s="82" t="s">
        <v>59</v>
      </c>
      <c r="D50" s="49">
        <v>7</v>
      </c>
      <c r="E50" s="50">
        <v>9</v>
      </c>
      <c r="F50" s="50">
        <v>8.5</v>
      </c>
      <c r="G50" s="51">
        <v>24.5</v>
      </c>
      <c r="H50" s="52">
        <v>8</v>
      </c>
      <c r="I50" s="53">
        <v>9</v>
      </c>
      <c r="J50" s="53">
        <v>8</v>
      </c>
      <c r="K50" s="54">
        <v>25</v>
      </c>
      <c r="L50" s="49">
        <v>8</v>
      </c>
      <c r="M50" s="53">
        <v>9</v>
      </c>
      <c r="N50" s="53">
        <v>8</v>
      </c>
      <c r="O50" s="51">
        <v>25</v>
      </c>
      <c r="P50" s="36">
        <v>24.833333333333332</v>
      </c>
      <c r="Q50" s="76" t="s">
        <v>7</v>
      </c>
      <c r="R50" s="65" t="s">
        <v>193</v>
      </c>
    </row>
    <row r="51" spans="1:18" ht="45.75" customHeight="1">
      <c r="A51" s="87" t="s">
        <v>23</v>
      </c>
      <c r="B51" s="88" t="s">
        <v>97</v>
      </c>
      <c r="C51" s="89" t="s">
        <v>74</v>
      </c>
      <c r="D51" s="102">
        <v>7.5</v>
      </c>
      <c r="E51" s="103">
        <v>9</v>
      </c>
      <c r="F51" s="103">
        <v>9</v>
      </c>
      <c r="G51" s="104">
        <v>25.5</v>
      </c>
      <c r="H51" s="105">
        <v>7.5</v>
      </c>
      <c r="I51" s="106">
        <v>9</v>
      </c>
      <c r="J51" s="106">
        <v>9</v>
      </c>
      <c r="K51" s="107">
        <v>25.5</v>
      </c>
      <c r="L51" s="102">
        <v>7.5</v>
      </c>
      <c r="M51" s="106">
        <v>9</v>
      </c>
      <c r="N51" s="106">
        <v>9</v>
      </c>
      <c r="O51" s="104">
        <v>25.5</v>
      </c>
      <c r="P51" s="95">
        <v>25.5</v>
      </c>
      <c r="Q51" s="96" t="s">
        <v>12</v>
      </c>
      <c r="R51" s="108" t="s">
        <v>285</v>
      </c>
    </row>
    <row r="52" spans="2:3" ht="20.25">
      <c r="B52" s="72"/>
      <c r="C52" s="86"/>
    </row>
    <row r="55" ht="19.5" customHeight="1">
      <c r="B55" s="73"/>
    </row>
    <row r="56" ht="20.25">
      <c r="B56" s="74"/>
    </row>
    <row r="57" ht="20.25">
      <c r="B57" s="74"/>
    </row>
    <row r="58" ht="20.25">
      <c r="B58" s="74"/>
    </row>
    <row r="59" ht="20.25">
      <c r="B59" s="74"/>
    </row>
    <row r="60" ht="20.25">
      <c r="B60" s="75"/>
    </row>
    <row r="61" ht="20.25">
      <c r="B61" s="74"/>
    </row>
    <row r="62" ht="20.25">
      <c r="B62" s="74"/>
    </row>
    <row r="63" ht="20.25">
      <c r="B63" s="74"/>
    </row>
    <row r="64" ht="20.25">
      <c r="B64" s="74"/>
    </row>
    <row r="65" ht="20.25">
      <c r="B65" s="74"/>
    </row>
    <row r="66" ht="20.25">
      <c r="B66" s="74"/>
    </row>
    <row r="67" ht="20.25">
      <c r="B67" s="74"/>
    </row>
    <row r="68" ht="20.25">
      <c r="B68" s="74"/>
    </row>
    <row r="69" ht="27">
      <c r="B69" s="73"/>
    </row>
  </sheetData>
  <sheetProtection/>
  <mergeCells count="5">
    <mergeCell ref="C2:M2"/>
    <mergeCell ref="C3:M3"/>
    <mergeCell ref="D6:G6"/>
    <mergeCell ref="H6:K6"/>
    <mergeCell ref="L6:O6"/>
  </mergeCells>
  <dataValidations count="1">
    <dataValidation showInputMessage="1" showErrorMessage="1" prompt="Select Name" sqref="C11:C18 C22:C31 C35:C51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14"/>
  <sheetViews>
    <sheetView zoomScale="70" zoomScaleNormal="70" zoomScaleSheetLayoutView="70" zoomScalePageLayoutView="0" workbookViewId="0" topLeftCell="A1">
      <pane ySplit="7" topLeftCell="A86" activePane="bottomLeft" state="frozen"/>
      <selection pane="topLeft" activeCell="C1" sqref="C1"/>
      <selection pane="bottomLeft" activeCell="B53" sqref="B53"/>
    </sheetView>
  </sheetViews>
  <sheetFormatPr defaultColWidth="8.8515625" defaultRowHeight="12.75"/>
  <cols>
    <col min="1" max="1" width="8.8515625" style="1" customWidth="1"/>
    <col min="2" max="2" width="34.8515625" style="55" customWidth="1"/>
    <col min="3" max="3" width="26.7109375" style="77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20.421875" style="55" customWidth="1"/>
    <col min="19" max="19" width="14.00390625" style="3" customWidth="1"/>
    <col min="20" max="20" width="13.00390625" style="4" customWidth="1"/>
    <col min="21" max="21" width="8.8515625" style="4" customWidth="1"/>
    <col min="22" max="22" width="13.00390625" style="4" customWidth="1"/>
    <col min="23" max="23" width="8.8515625" style="4" customWidth="1"/>
    <col min="24" max="24" width="13.00390625" style="4" customWidth="1"/>
    <col min="25" max="25" width="8.8515625" style="4" customWidth="1"/>
    <col min="26" max="26" width="13.00390625" style="4" customWidth="1"/>
    <col min="27" max="29" width="8.8515625" style="4" customWidth="1"/>
    <col min="30" max="30" width="11.57421875" style="3" customWidth="1"/>
    <col min="31" max="16384" width="8.8515625" style="3" customWidth="1"/>
  </cols>
  <sheetData>
    <row r="1" ht="21" customHeight="1"/>
    <row r="2" spans="1:29" s="6" customFormat="1" ht="31.5" customHeight="1">
      <c r="A2" s="5"/>
      <c r="B2" s="56"/>
      <c r="C2" s="111" t="s">
        <v>29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"/>
      <c r="O2" s="5"/>
      <c r="P2" s="5"/>
      <c r="Q2" s="5"/>
      <c r="R2" s="56"/>
      <c r="T2" s="109" t="s">
        <v>0</v>
      </c>
      <c r="U2" s="109"/>
      <c r="V2" s="109" t="s">
        <v>1</v>
      </c>
      <c r="W2" s="109"/>
      <c r="X2" s="109" t="s">
        <v>2</v>
      </c>
      <c r="Y2" s="109"/>
      <c r="Z2" s="109" t="s">
        <v>3</v>
      </c>
      <c r="AA2" s="9"/>
      <c r="AB2" s="10">
        <v>0</v>
      </c>
      <c r="AC2" s="10" t="s">
        <v>4</v>
      </c>
    </row>
    <row r="3" spans="1:29" s="6" customFormat="1" ht="31.5" customHeight="1">
      <c r="A3" s="5"/>
      <c r="B3" s="66"/>
      <c r="C3" s="111" t="str">
        <f>'Judging Data Entry - Print'!C3:M3</f>
        <v>Clinic:  Macro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7"/>
      <c r="O3" s="7"/>
      <c r="P3" s="5"/>
      <c r="Q3" s="5"/>
      <c r="R3" s="56"/>
      <c r="T3" s="109"/>
      <c r="U3" s="109"/>
      <c r="V3" s="109"/>
      <c r="W3" s="109"/>
      <c r="X3" s="109"/>
      <c r="Y3" s="109"/>
      <c r="Z3" s="109"/>
      <c r="AA3" s="9"/>
      <c r="AB3" s="10">
        <v>1</v>
      </c>
      <c r="AC3" s="10" t="s">
        <v>5</v>
      </c>
    </row>
    <row r="4" spans="1:27" ht="21" thickBot="1">
      <c r="A4" s="2"/>
      <c r="B4" s="67"/>
      <c r="C4" s="78"/>
      <c r="H4" s="2"/>
      <c r="I4" s="2"/>
      <c r="J4" s="2"/>
      <c r="K4" s="2"/>
      <c r="L4" s="2"/>
      <c r="M4" s="2"/>
      <c r="N4" s="2"/>
      <c r="O4" s="2"/>
      <c r="P4" s="2"/>
      <c r="Q4" s="2"/>
      <c r="T4" s="109"/>
      <c r="U4" s="109"/>
      <c r="V4" s="109"/>
      <c r="W4" s="109"/>
      <c r="X4" s="109"/>
      <c r="Y4" s="109"/>
      <c r="Z4" s="109"/>
      <c r="AA4" s="8"/>
    </row>
    <row r="5" spans="2:29" ht="20.25">
      <c r="B5" s="57"/>
      <c r="C5" s="79"/>
      <c r="D5" s="12"/>
      <c r="E5" s="13"/>
      <c r="F5" s="13"/>
      <c r="G5" s="14"/>
      <c r="H5" s="12"/>
      <c r="I5" s="13"/>
      <c r="J5" s="13"/>
      <c r="K5" s="14"/>
      <c r="L5" s="12"/>
      <c r="M5" s="13"/>
      <c r="N5" s="13"/>
      <c r="O5" s="14"/>
      <c r="P5" s="15" t="s">
        <v>6</v>
      </c>
      <c r="Q5" s="16"/>
      <c r="R5" s="57"/>
      <c r="T5" s="109"/>
      <c r="U5" s="109"/>
      <c r="V5" s="109"/>
      <c r="W5" s="109"/>
      <c r="X5" s="109"/>
      <c r="Y5" s="109"/>
      <c r="Z5" s="109"/>
      <c r="AA5" s="8"/>
      <c r="AB5" s="4">
        <v>3</v>
      </c>
      <c r="AC5" s="4" t="s">
        <v>7</v>
      </c>
    </row>
    <row r="6" spans="2:29" ht="20.25">
      <c r="B6" s="68"/>
      <c r="C6" s="80"/>
      <c r="D6" s="110" t="s">
        <v>8</v>
      </c>
      <c r="E6" s="110"/>
      <c r="F6" s="110"/>
      <c r="G6" s="110"/>
      <c r="H6" s="110" t="s">
        <v>9</v>
      </c>
      <c r="I6" s="110"/>
      <c r="J6" s="110"/>
      <c r="K6" s="110"/>
      <c r="L6" s="110" t="s">
        <v>10</v>
      </c>
      <c r="M6" s="110"/>
      <c r="N6" s="110"/>
      <c r="O6" s="110"/>
      <c r="P6" s="18" t="s">
        <v>11</v>
      </c>
      <c r="Q6" s="17"/>
      <c r="R6" s="58"/>
      <c r="T6" s="109"/>
      <c r="U6" s="109"/>
      <c r="V6" s="109"/>
      <c r="W6" s="109"/>
      <c r="X6" s="109"/>
      <c r="Y6" s="109"/>
      <c r="Z6" s="109"/>
      <c r="AA6" s="8"/>
      <c r="AB6" s="4">
        <v>6</v>
      </c>
      <c r="AC6" s="4" t="s">
        <v>12</v>
      </c>
    </row>
    <row r="7" spans="1:30" ht="21" thickBot="1">
      <c r="A7" s="1" t="s">
        <v>13</v>
      </c>
      <c r="B7" s="69" t="s">
        <v>14</v>
      </c>
      <c r="C7" s="25" t="s">
        <v>15</v>
      </c>
      <c r="D7" s="20" t="s">
        <v>16</v>
      </c>
      <c r="E7" s="21" t="s">
        <v>16</v>
      </c>
      <c r="F7" s="21" t="s">
        <v>16</v>
      </c>
      <c r="G7" s="22" t="s">
        <v>17</v>
      </c>
      <c r="H7" s="23" t="s">
        <v>16</v>
      </c>
      <c r="I7" s="21" t="s">
        <v>16</v>
      </c>
      <c r="J7" s="21" t="s">
        <v>16</v>
      </c>
      <c r="K7" s="24" t="s">
        <v>17</v>
      </c>
      <c r="L7" s="20" t="s">
        <v>16</v>
      </c>
      <c r="M7" s="21" t="s">
        <v>16</v>
      </c>
      <c r="N7" s="21" t="s">
        <v>16</v>
      </c>
      <c r="O7" s="22" t="s">
        <v>17</v>
      </c>
      <c r="P7" s="19" t="s">
        <v>17</v>
      </c>
      <c r="Q7" s="25" t="s">
        <v>18</v>
      </c>
      <c r="R7" s="59" t="s">
        <v>19</v>
      </c>
      <c r="T7" s="109"/>
      <c r="U7" s="109"/>
      <c r="V7" s="109"/>
      <c r="W7" s="109"/>
      <c r="X7" s="109"/>
      <c r="Y7" s="109"/>
      <c r="Z7" s="109"/>
      <c r="AA7" s="8"/>
      <c r="AB7" s="3"/>
      <c r="AC7" s="3"/>
      <c r="AD7" s="4" t="s">
        <v>20</v>
      </c>
    </row>
    <row r="8" spans="1:19" ht="20.25">
      <c r="A8" s="2"/>
      <c r="B8" s="67"/>
      <c r="C8" s="78"/>
      <c r="H8" s="2"/>
      <c r="I8" s="2"/>
      <c r="J8" s="2"/>
      <c r="K8" s="2"/>
      <c r="L8" s="2"/>
      <c r="M8" s="2"/>
      <c r="N8" s="2"/>
      <c r="O8" s="2"/>
      <c r="P8" s="2"/>
      <c r="Q8" s="26"/>
      <c r="S8" s="112" t="str">
        <f>IF(Z9=TRUE,"TIE"," ")</f>
        <v> </v>
      </c>
    </row>
    <row r="9" spans="1:27" ht="30.75" customHeight="1">
      <c r="A9" s="11"/>
      <c r="B9" s="67" t="s">
        <v>26</v>
      </c>
      <c r="C9" s="81" t="s">
        <v>21</v>
      </c>
      <c r="D9" s="1">
        <v>21</v>
      </c>
      <c r="E9" s="1"/>
      <c r="F9" s="1"/>
      <c r="G9" s="1"/>
      <c r="Q9" s="26"/>
      <c r="S9" s="112"/>
      <c r="X9" s="27"/>
      <c r="Y9" s="27"/>
      <c r="Z9" s="27" t="b">
        <f>OR(Z10&gt;1,T10&gt;1)</f>
        <v>0</v>
      </c>
      <c r="AA9" s="27"/>
    </row>
    <row r="10" spans="4:26" ht="9.75" customHeight="1">
      <c r="D10" s="1"/>
      <c r="E10" s="1"/>
      <c r="F10" s="1"/>
      <c r="G10" s="1"/>
      <c r="H10" s="28"/>
      <c r="I10" s="28"/>
      <c r="J10" s="28"/>
      <c r="M10" s="28"/>
      <c r="N10" s="28"/>
      <c r="Q10" s="26"/>
      <c r="S10" s="112"/>
      <c r="T10" s="4">
        <f>SUM(U11:U32)</f>
        <v>0</v>
      </c>
      <c r="Z10" s="4">
        <f>SUM(AA11:AA32)</f>
        <v>1</v>
      </c>
    </row>
    <row r="11" spans="1:38" ht="45.75" customHeight="1">
      <c r="A11" s="29" t="s">
        <v>24</v>
      </c>
      <c r="B11" s="70" t="s">
        <v>101</v>
      </c>
      <c r="C11" s="82" t="s">
        <v>34</v>
      </c>
      <c r="D11" s="30">
        <v>5</v>
      </c>
      <c r="E11" s="31">
        <v>7</v>
      </c>
      <c r="F11" s="31">
        <v>7</v>
      </c>
      <c r="G11" s="32">
        <f aca="true" t="shared" si="0" ref="G11:G16">D11+E11+F11</f>
        <v>19</v>
      </c>
      <c r="H11" s="33">
        <v>5</v>
      </c>
      <c r="I11" s="34">
        <v>7</v>
      </c>
      <c r="J11" s="34">
        <v>6.5</v>
      </c>
      <c r="K11" s="32">
        <f aca="true" t="shared" si="1" ref="K11:K16">H11+I11+J11</f>
        <v>18.5</v>
      </c>
      <c r="L11" s="30">
        <v>6</v>
      </c>
      <c r="M11" s="35">
        <v>7</v>
      </c>
      <c r="N11" s="35">
        <v>7</v>
      </c>
      <c r="O11" s="32">
        <f aca="true" t="shared" si="2" ref="O11:O16">L11+M11+N11</f>
        <v>20</v>
      </c>
      <c r="P11" s="36">
        <f aca="true" t="shared" si="3" ref="P11:P16">(G11+K11+O11)/3</f>
        <v>19.166666666666668</v>
      </c>
      <c r="Q11" s="76" t="str">
        <f>VLOOKUP(AB11,'Judging Data Entry - Digital'!$AB$2:$AC$6,2,FALSE)</f>
        <v> </v>
      </c>
      <c r="R11" s="60" t="s">
        <v>286</v>
      </c>
      <c r="T11" s="4" t="b">
        <f aca="true" t="shared" si="4" ref="T11:T16">AND($T$33&lt;22,P11=$T$33)</f>
        <v>0</v>
      </c>
      <c r="U11" s="4">
        <f aca="true" t="shared" si="5" ref="U11:U16">IF(T11=TRUE,1,0)</f>
        <v>0</v>
      </c>
      <c r="V11" s="4" t="b">
        <f aca="true" t="shared" si="6" ref="V11:V16">AND($T$10=0,P11&gt;21.99)</f>
        <v>0</v>
      </c>
      <c r="W11" s="4">
        <f aca="true" t="shared" si="7" ref="W11:W16">IF(V11=TRUE,1,0)</f>
        <v>0</v>
      </c>
      <c r="X11" s="4" t="b">
        <f>AND($T$10=0,P11=$X$33)</f>
        <v>0</v>
      </c>
      <c r="Y11" s="4">
        <f aca="true" t="shared" si="8" ref="Y11:Y16">IF(X11=TRUE,2,0)</f>
        <v>0</v>
      </c>
      <c r="Z11" s="4" t="b">
        <f>AND(AB11=MAX($AB$11:$AB$32))</f>
        <v>0</v>
      </c>
      <c r="AA11" s="4">
        <f aca="true" t="shared" si="9" ref="AA11:AA16">IF(Z11=TRUE,1,0)</f>
        <v>0</v>
      </c>
      <c r="AB11" s="4">
        <f aca="true" t="shared" si="10" ref="AB11:AB16">T11+(V11*2)+W11+X11+Y11</f>
        <v>0</v>
      </c>
      <c r="AD11" s="37">
        <f aca="true" t="shared" si="11" ref="AD11:AD16">P11</f>
        <v>19.166666666666668</v>
      </c>
      <c r="AF11" s="38" t="str">
        <f>CONCATENATE("Score: ",ROUND(P11,1),"/30","    ",AG11)</f>
        <v>Score: 19.2/30    </v>
      </c>
      <c r="AG11" s="38">
        <f>IF(Q11="HM","Honorable Mention",IF(Q11="PM","Print of the Month",""))</f>
      </c>
      <c r="AH11" s="3" t="str">
        <f>CONCATENATE("'",B11,"'"," by ",C11,CHAR(10),AF11,CHAR(10),CHAR(10),"Judges Comments: ",R11)</f>
        <v>'A Tisket A Basket' by Helen Brown
Score: 19.2/30    
Judges Comments: colors are striking and vibrant, rule of thirds is not followed making the image seem a little off balance</v>
      </c>
      <c r="AJ11" s="38" t="str">
        <f>CONCATENATE("Score: ",ROUND(P11,1),"    ",AG11)</f>
        <v>Score: 19.2    </v>
      </c>
      <c r="AL11" s="3" t="str">
        <f aca="true" t="shared" si="12" ref="AL11:AL30">CONCATENATE("'",B11,"'"," by ",C11,CHAR(10),AJ11,"  ",AK11,CHAR(10),"Judges Comments: ",R11)</f>
        <v>'A Tisket A Basket' by Helen Brown
Score: 19.2      
Judges Comments: colors are striking and vibrant, rule of thirds is not followed making the image seem a little off balance</v>
      </c>
    </row>
    <row r="12" spans="1:38" ht="45.75" customHeight="1">
      <c r="A12" s="29" t="s">
        <v>24</v>
      </c>
      <c r="B12" s="70" t="s">
        <v>102</v>
      </c>
      <c r="C12" s="82" t="s">
        <v>60</v>
      </c>
      <c r="D12" s="30">
        <v>7</v>
      </c>
      <c r="E12" s="31">
        <v>7</v>
      </c>
      <c r="F12" s="31">
        <v>7</v>
      </c>
      <c r="G12" s="32">
        <f t="shared" si="0"/>
        <v>21</v>
      </c>
      <c r="H12" s="33">
        <v>7</v>
      </c>
      <c r="I12" s="35">
        <v>8</v>
      </c>
      <c r="J12" s="35">
        <v>7</v>
      </c>
      <c r="K12" s="32">
        <f t="shared" si="1"/>
        <v>22</v>
      </c>
      <c r="L12" s="30">
        <v>7</v>
      </c>
      <c r="M12" s="35">
        <v>7</v>
      </c>
      <c r="N12" s="35">
        <v>7</v>
      </c>
      <c r="O12" s="32">
        <f t="shared" si="2"/>
        <v>21</v>
      </c>
      <c r="P12" s="36">
        <f t="shared" si="3"/>
        <v>21.333333333333332</v>
      </c>
      <c r="Q12" s="76" t="str">
        <f>VLOOKUP(AB12,'Judging Data Entry - Digital'!$AB$2:$AC$6,2,FALSE)</f>
        <v> </v>
      </c>
      <c r="R12" s="60" t="s">
        <v>203</v>
      </c>
      <c r="T12" s="4" t="b">
        <f t="shared" si="4"/>
        <v>0</v>
      </c>
      <c r="U12" s="4">
        <f t="shared" si="5"/>
        <v>0</v>
      </c>
      <c r="V12" s="4" t="b">
        <f t="shared" si="6"/>
        <v>0</v>
      </c>
      <c r="W12" s="4">
        <f t="shared" si="7"/>
        <v>0</v>
      </c>
      <c r="X12" s="4" t="b">
        <f>AND($T$10=0,P12=$X$33)</f>
        <v>0</v>
      </c>
      <c r="Y12" s="4">
        <f t="shared" si="8"/>
        <v>0</v>
      </c>
      <c r="Z12" s="4" t="b">
        <f>AND(AB12=MAX($AB$11:$AB$32))</f>
        <v>0</v>
      </c>
      <c r="AA12" s="4">
        <f t="shared" si="9"/>
        <v>0</v>
      </c>
      <c r="AB12" s="4">
        <f t="shared" si="10"/>
        <v>0</v>
      </c>
      <c r="AD12" s="37">
        <f t="shared" si="11"/>
        <v>21.333333333333332</v>
      </c>
      <c r="AF12" s="38" t="str">
        <f aca="true" t="shared" si="13" ref="AF12:AF30">CONCATENATE("Score: ",ROUND(P12,1),"/30","    ",AG12)</f>
        <v>Score: 21.3/30    </v>
      </c>
      <c r="AG12" s="38">
        <f aca="true" t="shared" si="14" ref="AG12:AG30">IF(Q12="HM","Honorable Mention",IF(Q12="PM","Print of the Month",""))</f>
      </c>
      <c r="AH12" s="3" t="str">
        <f aca="true" t="shared" si="15" ref="AH12:AH30">CONCATENATE("'",B12,"'"," by ",C12,CHAR(10),AF12,CHAR(10),CHAR(10),"Judges Comments: ",R12)</f>
        <v>'Blue Jay BLUE' by Richard Kerbes
Score: 21.3/30    
Judges Comments: nice leading line, lots of detail, vibrant colors, good crop</v>
      </c>
      <c r="AJ12" s="38" t="str">
        <f aca="true" t="shared" si="16" ref="AJ12:AJ30">CONCATENATE("Score: ",ROUND(P12,1),"    ",AG12)</f>
        <v>Score: 21.3    </v>
      </c>
      <c r="AL12" s="3" t="str">
        <f t="shared" si="12"/>
        <v>'Blue Jay BLUE' by Richard Kerbes
Score: 21.3      
Judges Comments: nice leading line, lots of detail, vibrant colors, good crop</v>
      </c>
    </row>
    <row r="13" spans="1:38" ht="45.75" customHeight="1">
      <c r="A13" s="29" t="s">
        <v>24</v>
      </c>
      <c r="B13" s="70" t="s">
        <v>103</v>
      </c>
      <c r="C13" s="82" t="s">
        <v>46</v>
      </c>
      <c r="D13" s="30">
        <v>7.5</v>
      </c>
      <c r="E13" s="31">
        <v>6.5</v>
      </c>
      <c r="F13" s="31">
        <v>8.5</v>
      </c>
      <c r="G13" s="32">
        <f t="shared" si="0"/>
        <v>22.5</v>
      </c>
      <c r="H13" s="33">
        <v>7</v>
      </c>
      <c r="I13" s="31">
        <v>7</v>
      </c>
      <c r="J13" s="31">
        <v>8</v>
      </c>
      <c r="K13" s="32">
        <f t="shared" si="1"/>
        <v>22</v>
      </c>
      <c r="L13" s="30">
        <v>6.5</v>
      </c>
      <c r="M13" s="35">
        <v>7</v>
      </c>
      <c r="N13" s="35">
        <v>8</v>
      </c>
      <c r="O13" s="32">
        <f t="shared" si="2"/>
        <v>21.5</v>
      </c>
      <c r="P13" s="36">
        <f t="shared" si="3"/>
        <v>22</v>
      </c>
      <c r="Q13" s="76" t="str">
        <f>VLOOKUP(AB13,'Judging Data Entry - Digital'!$AB$2:$AC$6,2,FALSE)</f>
        <v>HM</v>
      </c>
      <c r="R13" s="60" t="s">
        <v>287</v>
      </c>
      <c r="T13" s="4" t="b">
        <f t="shared" si="4"/>
        <v>0</v>
      </c>
      <c r="U13" s="4">
        <f t="shared" si="5"/>
        <v>0</v>
      </c>
      <c r="V13" s="4" t="b">
        <f t="shared" si="6"/>
        <v>1</v>
      </c>
      <c r="W13" s="4">
        <f t="shared" si="7"/>
        <v>1</v>
      </c>
      <c r="X13" s="4" t="b">
        <f>AND($T$10=0,P13=$X$33)</f>
        <v>0</v>
      </c>
      <c r="Y13" s="4">
        <f t="shared" si="8"/>
        <v>0</v>
      </c>
      <c r="Z13" s="4" t="b">
        <f>AND(AB13=MAX($AB$11:$AB$32))</f>
        <v>0</v>
      </c>
      <c r="AA13" s="4">
        <f t="shared" si="9"/>
        <v>0</v>
      </c>
      <c r="AB13" s="4">
        <f t="shared" si="10"/>
        <v>3</v>
      </c>
      <c r="AD13" s="37">
        <f t="shared" si="11"/>
        <v>22</v>
      </c>
      <c r="AF13" s="38" t="str">
        <f t="shared" si="13"/>
        <v>Score: 22/30    Honorable Mention</v>
      </c>
      <c r="AG13" s="38" t="str">
        <f t="shared" si="14"/>
        <v>Honorable Mention</v>
      </c>
      <c r="AH13" s="3" t="str">
        <f t="shared" si="15"/>
        <v>'Bursting' by Kathy Meeres
Score: 22/30    Honorable Mention
Judges Comments: great title, square crop works well with the round subject, great colors, seems a little soft though</v>
      </c>
      <c r="AJ13" s="38" t="str">
        <f t="shared" si="16"/>
        <v>Score: 22    Honorable Mention</v>
      </c>
      <c r="AL13" s="3" t="str">
        <f t="shared" si="12"/>
        <v>'Bursting' by Kathy Meeres
Score: 22    Honorable Mention  
Judges Comments: great title, square crop works well with the round subject, great colors, seems a little soft though</v>
      </c>
    </row>
    <row r="14" spans="1:38" ht="45.75" customHeight="1">
      <c r="A14" s="29" t="s">
        <v>24</v>
      </c>
      <c r="B14" s="70" t="s">
        <v>104</v>
      </c>
      <c r="C14" s="82" t="s">
        <v>54</v>
      </c>
      <c r="D14" s="30">
        <v>6</v>
      </c>
      <c r="E14" s="31">
        <v>8</v>
      </c>
      <c r="F14" s="31">
        <v>7.5</v>
      </c>
      <c r="G14" s="32">
        <f t="shared" si="0"/>
        <v>21.5</v>
      </c>
      <c r="H14" s="33">
        <v>6</v>
      </c>
      <c r="I14" s="35">
        <v>8</v>
      </c>
      <c r="J14" s="35">
        <v>8</v>
      </c>
      <c r="K14" s="32">
        <f t="shared" si="1"/>
        <v>22</v>
      </c>
      <c r="L14" s="30">
        <v>5</v>
      </c>
      <c r="M14" s="35">
        <v>8</v>
      </c>
      <c r="N14" s="35">
        <v>7</v>
      </c>
      <c r="O14" s="32">
        <f t="shared" si="2"/>
        <v>20</v>
      </c>
      <c r="P14" s="36">
        <f t="shared" si="3"/>
        <v>21.166666666666668</v>
      </c>
      <c r="Q14" s="76" t="str">
        <f>VLOOKUP(AB14,'Judging Data Entry - Digital'!$AB$2:$AC$6,2,FALSE)</f>
        <v> </v>
      </c>
      <c r="R14" s="60" t="s">
        <v>288</v>
      </c>
      <c r="T14" s="4" t="b">
        <f t="shared" si="4"/>
        <v>0</v>
      </c>
      <c r="U14" s="4">
        <f t="shared" si="5"/>
        <v>0</v>
      </c>
      <c r="V14" s="4" t="b">
        <f t="shared" si="6"/>
        <v>0</v>
      </c>
      <c r="W14" s="4">
        <f t="shared" si="7"/>
        <v>0</v>
      </c>
      <c r="X14" s="4" t="b">
        <f>AND($T$10=0,P14=$X$33)</f>
        <v>0</v>
      </c>
      <c r="Y14" s="4">
        <f t="shared" si="8"/>
        <v>0</v>
      </c>
      <c r="Z14" s="4" t="b">
        <f>AND(AB14=MAX($AB$11:$AB$32))</f>
        <v>0</v>
      </c>
      <c r="AA14" s="4">
        <f t="shared" si="9"/>
        <v>0</v>
      </c>
      <c r="AB14" s="4">
        <f t="shared" si="10"/>
        <v>0</v>
      </c>
      <c r="AD14" s="37">
        <f t="shared" si="11"/>
        <v>21.166666666666668</v>
      </c>
      <c r="AF14" s="38" t="str">
        <f t="shared" si="13"/>
        <v>Score: 21.2/30    </v>
      </c>
      <c r="AG14" s="38">
        <f t="shared" si="14"/>
      </c>
      <c r="AH14" s="3" t="str">
        <f t="shared" si="15"/>
        <v>'Circuit City' by Ivan Gidluck
Score: 21.2/30    
Judges Comments: nice colors, good crop, lots to look at (makes you want to explore deep into this subject), good use of threes to enhance the composition</v>
      </c>
      <c r="AJ14" s="38" t="str">
        <f t="shared" si="16"/>
        <v>Score: 21.2    </v>
      </c>
      <c r="AL14" s="3" t="str">
        <f t="shared" si="12"/>
        <v>'Circuit City' by Ivan Gidluck
Score: 21.2      
Judges Comments: nice colors, good crop, lots to look at (makes you want to explore deep into this subject), good use of threes to enhance the composition</v>
      </c>
    </row>
    <row r="15" spans="1:38" ht="45.75" customHeight="1">
      <c r="A15" s="29" t="s">
        <v>24</v>
      </c>
      <c r="B15" s="70" t="s">
        <v>105</v>
      </c>
      <c r="C15" s="82" t="s">
        <v>51</v>
      </c>
      <c r="D15" s="30">
        <v>5</v>
      </c>
      <c r="E15" s="31">
        <v>7</v>
      </c>
      <c r="F15" s="31">
        <v>7</v>
      </c>
      <c r="G15" s="32">
        <f t="shared" si="0"/>
        <v>19</v>
      </c>
      <c r="H15" s="33">
        <v>5</v>
      </c>
      <c r="I15" s="35">
        <v>6.5</v>
      </c>
      <c r="J15" s="35">
        <v>6.5</v>
      </c>
      <c r="K15" s="32">
        <f t="shared" si="1"/>
        <v>18</v>
      </c>
      <c r="L15" s="30">
        <v>6</v>
      </c>
      <c r="M15" s="35">
        <v>7</v>
      </c>
      <c r="N15" s="35">
        <v>7</v>
      </c>
      <c r="O15" s="32">
        <f t="shared" si="2"/>
        <v>20</v>
      </c>
      <c r="P15" s="36">
        <f t="shared" si="3"/>
        <v>19</v>
      </c>
      <c r="Q15" s="76" t="str">
        <f>VLOOKUP(AB15,'Judging Data Entry - Digital'!$AB$2:$AC$6,2,FALSE)</f>
        <v> </v>
      </c>
      <c r="R15" s="60" t="s">
        <v>289</v>
      </c>
      <c r="T15" s="4" t="b">
        <f t="shared" si="4"/>
        <v>0</v>
      </c>
      <c r="U15" s="4">
        <f t="shared" si="5"/>
        <v>0</v>
      </c>
      <c r="V15" s="4" t="b">
        <f t="shared" si="6"/>
        <v>0</v>
      </c>
      <c r="W15" s="4">
        <f t="shared" si="7"/>
        <v>0</v>
      </c>
      <c r="X15" s="4" t="b">
        <f>AND($T$10=0,P15=$X$33)</f>
        <v>0</v>
      </c>
      <c r="Y15" s="4">
        <f t="shared" si="8"/>
        <v>0</v>
      </c>
      <c r="Z15" s="4" t="b">
        <f>AND(AB15=MAX($AB$11:$AB$32))</f>
        <v>0</v>
      </c>
      <c r="AA15" s="4">
        <f t="shared" si="9"/>
        <v>0</v>
      </c>
      <c r="AB15" s="4">
        <f t="shared" si="10"/>
        <v>0</v>
      </c>
      <c r="AD15" s="37">
        <f t="shared" si="11"/>
        <v>19</v>
      </c>
      <c r="AF15" s="38" t="str">
        <f t="shared" si="13"/>
        <v>Score: 19/30    </v>
      </c>
      <c r="AG15" s="38">
        <f t="shared" si="14"/>
      </c>
      <c r="AH15" s="3" t="str">
        <f t="shared" si="15"/>
        <v>'Deadly' by Gordon Sukut
Score: 19/30    
Judges Comments: good use of the rule of thirds, daring capture, distracted by the white softness and digital noise</v>
      </c>
      <c r="AJ15" s="38" t="str">
        <f t="shared" si="16"/>
        <v>Score: 19    </v>
      </c>
      <c r="AL15" s="3" t="str">
        <f t="shared" si="12"/>
        <v>'Deadly' by Gordon Sukut
Score: 19      
Judges Comments: good use of the rule of thirds, daring capture, distracted by the white softness and digital noise</v>
      </c>
    </row>
    <row r="16" spans="1:38" ht="45.75" customHeight="1">
      <c r="A16" s="29" t="s">
        <v>24</v>
      </c>
      <c r="B16" s="70" t="s">
        <v>106</v>
      </c>
      <c r="C16" s="82" t="s">
        <v>59</v>
      </c>
      <c r="D16" s="30">
        <v>6.5</v>
      </c>
      <c r="E16" s="31">
        <v>6</v>
      </c>
      <c r="F16" s="31">
        <v>7</v>
      </c>
      <c r="G16" s="32">
        <f t="shared" si="0"/>
        <v>19.5</v>
      </c>
      <c r="H16" s="33">
        <v>6</v>
      </c>
      <c r="I16" s="35">
        <v>6</v>
      </c>
      <c r="J16" s="35">
        <v>7.5</v>
      </c>
      <c r="K16" s="32">
        <f t="shared" si="1"/>
        <v>19.5</v>
      </c>
      <c r="L16" s="30">
        <v>6.5</v>
      </c>
      <c r="M16" s="35">
        <v>6</v>
      </c>
      <c r="N16" s="35">
        <v>7</v>
      </c>
      <c r="O16" s="32">
        <f t="shared" si="2"/>
        <v>19.5</v>
      </c>
      <c r="P16" s="36">
        <f t="shared" si="3"/>
        <v>19.5</v>
      </c>
      <c r="Q16" s="76" t="str">
        <f>VLOOKUP(AB16,'Judging Data Entry - Digital'!$AB$2:$AC$6,2,FALSE)</f>
        <v> </v>
      </c>
      <c r="R16" s="60" t="s">
        <v>265</v>
      </c>
      <c r="T16" s="4" t="b">
        <f t="shared" si="4"/>
        <v>0</v>
      </c>
      <c r="U16" s="4">
        <f t="shared" si="5"/>
        <v>0</v>
      </c>
      <c r="V16" s="4" t="b">
        <f t="shared" si="6"/>
        <v>0</v>
      </c>
      <c r="W16" s="4">
        <f t="shared" si="7"/>
        <v>0</v>
      </c>
      <c r="X16" s="4" t="b">
        <f>AND($T$10=0,P16=$X$33)</f>
        <v>0</v>
      </c>
      <c r="Y16" s="4">
        <f t="shared" si="8"/>
        <v>0</v>
      </c>
      <c r="Z16" s="4" t="b">
        <f>AND(AB16=MAX($AB$11:$AB$32))</f>
        <v>0</v>
      </c>
      <c r="AA16" s="4">
        <f t="shared" si="9"/>
        <v>0</v>
      </c>
      <c r="AB16" s="4">
        <f t="shared" si="10"/>
        <v>0</v>
      </c>
      <c r="AD16" s="37">
        <f t="shared" si="11"/>
        <v>19.5</v>
      </c>
      <c r="AF16" s="38" t="str">
        <f t="shared" si="13"/>
        <v>Score: 19.5/30    </v>
      </c>
      <c r="AG16" s="38">
        <f t="shared" si="14"/>
      </c>
      <c r="AH16" s="3" t="str">
        <f t="shared" si="15"/>
        <v>'Deep In The Forest' by Nina Henry
Score: 19.5/30    
Judges Comments: good title (makes you think about what's going on in the picture), nice vertical format and sweeping line, seems a little forced</v>
      </c>
      <c r="AJ16" s="38" t="str">
        <f t="shared" si="16"/>
        <v>Score: 19.5    </v>
      </c>
      <c r="AL16" s="3" t="str">
        <f t="shared" si="12"/>
        <v>'Deep In The Forest' by Nina Henry
Score: 19.5      
Judges Comments: good title (makes you think about what's going on in the picture), nice vertical format and sweeping line, seems a little forced</v>
      </c>
    </row>
    <row r="17" spans="1:38" ht="45.75" customHeight="1">
      <c r="A17" s="29" t="s">
        <v>24</v>
      </c>
      <c r="B17" s="70" t="s">
        <v>107</v>
      </c>
      <c r="C17" s="82" t="s">
        <v>50</v>
      </c>
      <c r="D17" s="30">
        <v>6</v>
      </c>
      <c r="E17" s="31">
        <v>6</v>
      </c>
      <c r="F17" s="31">
        <v>7</v>
      </c>
      <c r="G17" s="32">
        <f aca="true" t="shared" si="17" ref="G17:G25">D17+E17+F17</f>
        <v>19</v>
      </c>
      <c r="H17" s="33">
        <v>6</v>
      </c>
      <c r="I17" s="35">
        <v>6</v>
      </c>
      <c r="J17" s="35">
        <v>7</v>
      </c>
      <c r="K17" s="32">
        <f aca="true" t="shared" si="18" ref="K17:K25">H17+I17+J17</f>
        <v>19</v>
      </c>
      <c r="L17" s="30">
        <v>7</v>
      </c>
      <c r="M17" s="35">
        <v>7</v>
      </c>
      <c r="N17" s="35">
        <v>7.5</v>
      </c>
      <c r="O17" s="32">
        <f aca="true" t="shared" si="19" ref="O17:O25">L17+M17+N17</f>
        <v>21.5</v>
      </c>
      <c r="P17" s="36">
        <f aca="true" t="shared" si="20" ref="P17:P25">(G17+K17+O17)/3</f>
        <v>19.833333333333332</v>
      </c>
      <c r="Q17" s="76" t="str">
        <f>VLOOKUP(AB17,'Judging Data Entry - Digital'!$AB$2:$AC$6,2,FALSE)</f>
        <v> </v>
      </c>
      <c r="R17" s="60" t="s">
        <v>290</v>
      </c>
      <c r="T17" s="4" t="b">
        <f aca="true" t="shared" si="21" ref="T17:T26">AND($T$33&lt;22,P17=$T$33)</f>
        <v>0</v>
      </c>
      <c r="U17" s="4">
        <f aca="true" t="shared" si="22" ref="U17:U25">IF(T17=TRUE,1,0)</f>
        <v>0</v>
      </c>
      <c r="V17" s="4" t="b">
        <f aca="true" t="shared" si="23" ref="V17:V25">AND($T$10=0,P17&gt;21.99)</f>
        <v>0</v>
      </c>
      <c r="W17" s="4">
        <f aca="true" t="shared" si="24" ref="W17:W25">IF(V17=TRUE,1,0)</f>
        <v>0</v>
      </c>
      <c r="X17" s="4" t="b">
        <f>AND($T$10=0,P17=$X$33)</f>
        <v>0</v>
      </c>
      <c r="Y17" s="4">
        <f aca="true" t="shared" si="25" ref="Y17:Y25">IF(X17=TRUE,2,0)</f>
        <v>0</v>
      </c>
      <c r="Z17" s="4" t="b">
        <f>AND(AB17=MAX($AB$11:$AB$32))</f>
        <v>0</v>
      </c>
      <c r="AA17" s="4">
        <f aca="true" t="shared" si="26" ref="AA17:AA25">IF(Z17=TRUE,1,0)</f>
        <v>0</v>
      </c>
      <c r="AB17" s="4">
        <f aca="true" t="shared" si="27" ref="AB17:AB25">T17+(V17*2)+W17+X17+Y17</f>
        <v>0</v>
      </c>
      <c r="AD17" s="37">
        <f aca="true" t="shared" si="28" ref="AD17:AD25">P17</f>
        <v>19.833333333333332</v>
      </c>
      <c r="AF17" s="38" t="str">
        <f t="shared" si="13"/>
        <v>Score: 19.8/30    </v>
      </c>
      <c r="AG17" s="38">
        <f t="shared" si="14"/>
      </c>
      <c r="AH17" s="3" t="str">
        <f t="shared" si="15"/>
        <v>'Evolution' by Barry Singer
Score: 19.8/30    
Judges Comments: good detail in the eyes, your eyes are drawn to the brightest eye, the difference between the eyes is interesting but the brightness difference does not help, white framing a little distracting</v>
      </c>
      <c r="AJ17" s="38" t="str">
        <f t="shared" si="16"/>
        <v>Score: 19.8    </v>
      </c>
      <c r="AL17" s="3" t="str">
        <f t="shared" si="12"/>
        <v>'Evolution' by Barry Singer
Score: 19.8      
Judges Comments: good detail in the eyes, your eyes are drawn to the brightest eye, the difference between the eyes is interesting but the brightness difference does not help, white framing a little distracting</v>
      </c>
    </row>
    <row r="18" spans="1:38" ht="45.75" customHeight="1">
      <c r="A18" s="29" t="s">
        <v>24</v>
      </c>
      <c r="B18" s="70" t="s">
        <v>108</v>
      </c>
      <c r="C18" s="82" t="s">
        <v>38</v>
      </c>
      <c r="D18" s="30">
        <v>5</v>
      </c>
      <c r="E18" s="31">
        <v>6</v>
      </c>
      <c r="F18" s="31">
        <v>7</v>
      </c>
      <c r="G18" s="32">
        <f t="shared" si="17"/>
        <v>18</v>
      </c>
      <c r="H18" s="33">
        <v>5</v>
      </c>
      <c r="I18" s="35">
        <v>6</v>
      </c>
      <c r="J18" s="35">
        <v>7</v>
      </c>
      <c r="K18" s="32">
        <f t="shared" si="18"/>
        <v>18</v>
      </c>
      <c r="L18" s="30">
        <v>6.5</v>
      </c>
      <c r="M18" s="35">
        <v>6</v>
      </c>
      <c r="N18" s="35">
        <v>6.5</v>
      </c>
      <c r="O18" s="32">
        <f t="shared" si="19"/>
        <v>19</v>
      </c>
      <c r="P18" s="36">
        <f t="shared" si="20"/>
        <v>18.333333333333332</v>
      </c>
      <c r="Q18" s="76" t="str">
        <f>VLOOKUP(AB18,'Judging Data Entry - Digital'!$AB$2:$AC$6,2,FALSE)</f>
        <v> </v>
      </c>
      <c r="R18" s="60" t="s">
        <v>204</v>
      </c>
      <c r="T18" s="4" t="b">
        <f t="shared" si="21"/>
        <v>0</v>
      </c>
      <c r="U18" s="4">
        <f t="shared" si="22"/>
        <v>0</v>
      </c>
      <c r="V18" s="4" t="b">
        <f t="shared" si="23"/>
        <v>0</v>
      </c>
      <c r="W18" s="4">
        <f t="shared" si="24"/>
        <v>0</v>
      </c>
      <c r="X18" s="4" t="b">
        <f>AND($T$10=0,P18=$X$33)</f>
        <v>0</v>
      </c>
      <c r="Y18" s="4">
        <f t="shared" si="25"/>
        <v>0</v>
      </c>
      <c r="Z18" s="4" t="b">
        <f>AND(AB18=MAX($AB$11:$AB$32))</f>
        <v>0</v>
      </c>
      <c r="AA18" s="4">
        <f t="shared" si="26"/>
        <v>0</v>
      </c>
      <c r="AB18" s="4">
        <f t="shared" si="27"/>
        <v>0</v>
      </c>
      <c r="AD18" s="37">
        <f t="shared" si="28"/>
        <v>18.333333333333332</v>
      </c>
      <c r="AF18" s="38" t="str">
        <f t="shared" si="13"/>
        <v>Score: 18.3/30    </v>
      </c>
      <c r="AG18" s="38">
        <f t="shared" si="14"/>
      </c>
      <c r="AH18" s="3" t="str">
        <f t="shared" si="15"/>
        <v>'Interlocking Stones' by Michael Cuggy
Score: 18.3/30    
Judges Comments: seems a little soft, no main focal point, weak title</v>
      </c>
      <c r="AJ18" s="38" t="str">
        <f t="shared" si="16"/>
        <v>Score: 18.3    </v>
      </c>
      <c r="AL18" s="3" t="str">
        <f t="shared" si="12"/>
        <v>'Interlocking Stones' by Michael Cuggy
Score: 18.3      
Judges Comments: seems a little soft, no main focal point, weak title</v>
      </c>
    </row>
    <row r="19" spans="1:38" ht="45.75" customHeight="1">
      <c r="A19" s="29" t="s">
        <v>24</v>
      </c>
      <c r="B19" s="70" t="s">
        <v>109</v>
      </c>
      <c r="C19" s="82" t="s">
        <v>63</v>
      </c>
      <c r="D19" s="30">
        <v>6</v>
      </c>
      <c r="E19" s="31">
        <v>6</v>
      </c>
      <c r="F19" s="31">
        <v>6.5</v>
      </c>
      <c r="G19" s="32">
        <f t="shared" si="17"/>
        <v>18.5</v>
      </c>
      <c r="H19" s="33">
        <v>5</v>
      </c>
      <c r="I19" s="35">
        <v>6</v>
      </c>
      <c r="J19" s="35">
        <v>7</v>
      </c>
      <c r="K19" s="32">
        <f t="shared" si="18"/>
        <v>18</v>
      </c>
      <c r="L19" s="30">
        <v>6</v>
      </c>
      <c r="M19" s="35">
        <v>6</v>
      </c>
      <c r="N19" s="35">
        <v>7</v>
      </c>
      <c r="O19" s="32">
        <f t="shared" si="19"/>
        <v>19</v>
      </c>
      <c r="P19" s="36">
        <f t="shared" si="20"/>
        <v>18.5</v>
      </c>
      <c r="Q19" s="76" t="str">
        <f>VLOOKUP(AB19,'Judging Data Entry - Digital'!$AB$2:$AC$6,2,FALSE)</f>
        <v> </v>
      </c>
      <c r="R19" s="60" t="s">
        <v>266</v>
      </c>
      <c r="T19" s="4" t="b">
        <f t="shared" si="21"/>
        <v>0</v>
      </c>
      <c r="U19" s="4">
        <f t="shared" si="22"/>
        <v>0</v>
      </c>
      <c r="V19" s="4" t="b">
        <f t="shared" si="23"/>
        <v>0</v>
      </c>
      <c r="W19" s="4">
        <f t="shared" si="24"/>
        <v>0</v>
      </c>
      <c r="X19" s="4" t="b">
        <f>AND($T$10=0,P19=$X$33)</f>
        <v>0</v>
      </c>
      <c r="Y19" s="4">
        <f t="shared" si="25"/>
        <v>0</v>
      </c>
      <c r="Z19" s="4" t="b">
        <f>AND(AB19=MAX($AB$11:$AB$32))</f>
        <v>0</v>
      </c>
      <c r="AA19" s="4">
        <f t="shared" si="26"/>
        <v>0</v>
      </c>
      <c r="AB19" s="4">
        <f t="shared" si="27"/>
        <v>0</v>
      </c>
      <c r="AD19" s="37">
        <f t="shared" si="28"/>
        <v>18.5</v>
      </c>
      <c r="AF19" s="38" t="str">
        <f t="shared" si="13"/>
        <v>Score: 18.5/30    </v>
      </c>
      <c r="AG19" s="38">
        <f t="shared" si="14"/>
      </c>
      <c r="AH19" s="3" t="str">
        <f t="shared" si="15"/>
        <v>'Just Seedy' by Lorilee Guenter
Score: 18.5/30    
Judges Comments: striking high contrast image, cant tell if its a seed or branch (close up or macro) lines in background are a little distracting</v>
      </c>
      <c r="AJ19" s="38" t="str">
        <f t="shared" si="16"/>
        <v>Score: 18.5    </v>
      </c>
      <c r="AL19" s="3" t="str">
        <f t="shared" si="12"/>
        <v>'Just Seedy' by Lorilee Guenter
Score: 18.5      
Judges Comments: striking high contrast image, cant tell if its a seed or branch (close up or macro) lines in background are a little distracting</v>
      </c>
    </row>
    <row r="20" spans="1:38" ht="45.75" customHeight="1">
      <c r="A20" s="29" t="s">
        <v>24</v>
      </c>
      <c r="B20" s="70" t="s">
        <v>110</v>
      </c>
      <c r="C20" s="82" t="s">
        <v>58</v>
      </c>
      <c r="D20" s="30">
        <v>6</v>
      </c>
      <c r="E20" s="31">
        <v>5</v>
      </c>
      <c r="F20" s="31">
        <v>5.5</v>
      </c>
      <c r="G20" s="32">
        <f t="shared" si="17"/>
        <v>16.5</v>
      </c>
      <c r="H20" s="33">
        <v>5</v>
      </c>
      <c r="I20" s="35">
        <v>5</v>
      </c>
      <c r="J20" s="35">
        <v>5</v>
      </c>
      <c r="K20" s="32">
        <f t="shared" si="18"/>
        <v>15</v>
      </c>
      <c r="L20" s="30">
        <v>5</v>
      </c>
      <c r="M20" s="35">
        <v>5</v>
      </c>
      <c r="N20" s="35">
        <v>5</v>
      </c>
      <c r="O20" s="32">
        <f t="shared" si="19"/>
        <v>15</v>
      </c>
      <c r="P20" s="36">
        <f t="shared" si="20"/>
        <v>15.5</v>
      </c>
      <c r="Q20" s="76" t="str">
        <f>VLOOKUP(AB20,'Judging Data Entry - Digital'!$AB$2:$AC$6,2,FALSE)</f>
        <v> </v>
      </c>
      <c r="R20" s="60" t="s">
        <v>291</v>
      </c>
      <c r="T20" s="4" t="b">
        <f t="shared" si="21"/>
        <v>0</v>
      </c>
      <c r="U20" s="4">
        <f t="shared" si="22"/>
        <v>0</v>
      </c>
      <c r="V20" s="4" t="b">
        <f t="shared" si="23"/>
        <v>0</v>
      </c>
      <c r="W20" s="4">
        <f t="shared" si="24"/>
        <v>0</v>
      </c>
      <c r="X20" s="4" t="b">
        <f>AND($T$10=0,P20=$X$33)</f>
        <v>0</v>
      </c>
      <c r="Y20" s="4">
        <f t="shared" si="25"/>
        <v>0</v>
      </c>
      <c r="Z20" s="4" t="b">
        <f>AND(AB20=MAX($AB$11:$AB$32))</f>
        <v>0</v>
      </c>
      <c r="AA20" s="4">
        <f t="shared" si="26"/>
        <v>0</v>
      </c>
      <c r="AB20" s="4">
        <f t="shared" si="27"/>
        <v>0</v>
      </c>
      <c r="AD20" s="37">
        <f t="shared" si="28"/>
        <v>15.5</v>
      </c>
      <c r="AF20" s="38" t="str">
        <f t="shared" si="13"/>
        <v>Score: 15.5/30    </v>
      </c>
      <c r="AG20" s="38">
        <f t="shared" si="14"/>
      </c>
      <c r="AH20" s="3" t="str">
        <f t="shared" si="15"/>
        <v>'L.E.D.s see how this works' by Gerald Hammerling
Score: 15.5/30    
Judges Comments: nice little happy face (we need to say something positive), hard to look at (please do not submit this type of image EVER AGAIN!)</v>
      </c>
      <c r="AJ20" s="38" t="str">
        <f t="shared" si="16"/>
        <v>Score: 15.5    </v>
      </c>
      <c r="AL20" s="3" t="str">
        <f t="shared" si="12"/>
        <v>'L.E.D.s see how this works' by Gerald Hammerling
Score: 15.5      
Judges Comments: nice little happy face (we need to say something positive), hard to look at (please do not submit this type of image EVER AGAIN!)</v>
      </c>
    </row>
    <row r="21" spans="1:38" ht="45.75" customHeight="1">
      <c r="A21" s="29" t="s">
        <v>24</v>
      </c>
      <c r="B21" s="70" t="s">
        <v>111</v>
      </c>
      <c r="C21" s="82" t="s">
        <v>42</v>
      </c>
      <c r="D21" s="30">
        <v>6</v>
      </c>
      <c r="E21" s="31">
        <v>7</v>
      </c>
      <c r="F21" s="31">
        <v>7.5</v>
      </c>
      <c r="G21" s="32">
        <f t="shared" si="17"/>
        <v>20.5</v>
      </c>
      <c r="H21" s="33">
        <v>6</v>
      </c>
      <c r="I21" s="35">
        <v>6</v>
      </c>
      <c r="J21" s="35">
        <v>7</v>
      </c>
      <c r="K21" s="32">
        <f t="shared" si="18"/>
        <v>19</v>
      </c>
      <c r="L21" s="30">
        <v>6</v>
      </c>
      <c r="M21" s="35">
        <v>6</v>
      </c>
      <c r="N21" s="35">
        <v>7</v>
      </c>
      <c r="O21" s="32">
        <f t="shared" si="19"/>
        <v>19</v>
      </c>
      <c r="P21" s="36">
        <f t="shared" si="20"/>
        <v>19.5</v>
      </c>
      <c r="Q21" s="76" t="str">
        <f>VLOOKUP(AB21,'Judging Data Entry - Digital'!$AB$2:$AC$6,2,FALSE)</f>
        <v> </v>
      </c>
      <c r="R21" s="60" t="s">
        <v>292</v>
      </c>
      <c r="T21" s="4" t="b">
        <f t="shared" si="21"/>
        <v>0</v>
      </c>
      <c r="U21" s="4">
        <f t="shared" si="22"/>
        <v>0</v>
      </c>
      <c r="V21" s="4" t="b">
        <f t="shared" si="23"/>
        <v>0</v>
      </c>
      <c r="W21" s="4">
        <f t="shared" si="24"/>
        <v>0</v>
      </c>
      <c r="X21" s="4" t="b">
        <f>AND($T$10=0,P21=$X$33)</f>
        <v>0</v>
      </c>
      <c r="Y21" s="4">
        <f t="shared" si="25"/>
        <v>0</v>
      </c>
      <c r="Z21" s="4" t="b">
        <f>AND(AB21=MAX($AB$11:$AB$32))</f>
        <v>0</v>
      </c>
      <c r="AA21" s="4">
        <f t="shared" si="26"/>
        <v>0</v>
      </c>
      <c r="AB21" s="4">
        <f t="shared" si="27"/>
        <v>0</v>
      </c>
      <c r="AD21" s="37">
        <f t="shared" si="28"/>
        <v>19.5</v>
      </c>
      <c r="AF21" s="38" t="str">
        <f t="shared" si="13"/>
        <v>Score: 19.5/30    </v>
      </c>
      <c r="AG21" s="38">
        <f t="shared" si="14"/>
      </c>
      <c r="AH21" s="3" t="str">
        <f t="shared" si="15"/>
        <v>'Light Wire' by Bruce Guenter
Score: 19.5/30    
Judges Comments: the sketch filter makes this interesting image, nice long leading line, try lessening the white areas in the corners</v>
      </c>
      <c r="AJ21" s="38" t="str">
        <f t="shared" si="16"/>
        <v>Score: 19.5    </v>
      </c>
      <c r="AL21" s="3" t="str">
        <f t="shared" si="12"/>
        <v>'Light Wire' by Bruce Guenter
Score: 19.5      
Judges Comments: the sketch filter makes this interesting image, nice long leading line, try lessening the white areas in the corners</v>
      </c>
    </row>
    <row r="22" spans="1:38" ht="45.75" customHeight="1">
      <c r="A22" s="29" t="s">
        <v>24</v>
      </c>
      <c r="B22" s="70" t="s">
        <v>112</v>
      </c>
      <c r="C22" s="82" t="s">
        <v>47</v>
      </c>
      <c r="D22" s="30">
        <v>6.5</v>
      </c>
      <c r="E22" s="31">
        <v>6</v>
      </c>
      <c r="F22" s="31">
        <v>6.5</v>
      </c>
      <c r="G22" s="32">
        <f t="shared" si="17"/>
        <v>19</v>
      </c>
      <c r="H22" s="33">
        <v>6.5</v>
      </c>
      <c r="I22" s="35">
        <v>7</v>
      </c>
      <c r="J22" s="35">
        <v>7</v>
      </c>
      <c r="K22" s="32">
        <f t="shared" si="18"/>
        <v>20.5</v>
      </c>
      <c r="L22" s="30">
        <v>6.5</v>
      </c>
      <c r="M22" s="35">
        <v>6</v>
      </c>
      <c r="N22" s="35">
        <v>7.5</v>
      </c>
      <c r="O22" s="32">
        <f t="shared" si="19"/>
        <v>20</v>
      </c>
      <c r="P22" s="36">
        <f t="shared" si="20"/>
        <v>19.833333333333332</v>
      </c>
      <c r="Q22" s="76" t="str">
        <f>VLOOKUP(AB22,'Judging Data Entry - Digital'!$AB$2:$AC$6,2,FALSE)</f>
        <v> </v>
      </c>
      <c r="R22" s="60" t="s">
        <v>293</v>
      </c>
      <c r="T22" s="4" t="b">
        <f t="shared" si="21"/>
        <v>0</v>
      </c>
      <c r="U22" s="4">
        <f t="shared" si="22"/>
        <v>0</v>
      </c>
      <c r="V22" s="4" t="b">
        <f t="shared" si="23"/>
        <v>0</v>
      </c>
      <c r="W22" s="4">
        <f t="shared" si="24"/>
        <v>0</v>
      </c>
      <c r="X22" s="4" t="b">
        <f>AND($T$10=0,P22=$X$33)</f>
        <v>0</v>
      </c>
      <c r="Y22" s="4">
        <f t="shared" si="25"/>
        <v>0</v>
      </c>
      <c r="Z22" s="4" t="b">
        <f>AND(AB22=MAX($AB$11:$AB$32))</f>
        <v>0</v>
      </c>
      <c r="AA22" s="4">
        <f t="shared" si="26"/>
        <v>0</v>
      </c>
      <c r="AB22" s="4">
        <f t="shared" si="27"/>
        <v>0</v>
      </c>
      <c r="AD22" s="37">
        <f t="shared" si="28"/>
        <v>19.833333333333332</v>
      </c>
      <c r="AF22" s="38" t="str">
        <f t="shared" si="13"/>
        <v>Score: 19.8/30    </v>
      </c>
      <c r="AG22" s="38">
        <f t="shared" si="14"/>
      </c>
      <c r="AH22" s="3" t="str">
        <f t="shared" si="15"/>
        <v>'My Best Frond' by Scott Prokop
Score: 19.8/30    
Judges Comments: good detail throughout, white border is distracting (maybe / maybe not), blown out highlights in third image is distracting, nice crop</v>
      </c>
      <c r="AJ22" s="38" t="str">
        <f t="shared" si="16"/>
        <v>Score: 19.8    </v>
      </c>
      <c r="AL22" s="3" t="str">
        <f t="shared" si="12"/>
        <v>'My Best Frond' by Scott Prokop
Score: 19.8      
Judges Comments: good detail throughout, white border is distracting (maybe / maybe not), blown out highlights in third image is distracting, nice crop</v>
      </c>
    </row>
    <row r="23" spans="1:38" ht="45.75" customHeight="1">
      <c r="A23" s="29" t="s">
        <v>24</v>
      </c>
      <c r="B23" s="70" t="s">
        <v>113</v>
      </c>
      <c r="C23" s="82" t="s">
        <v>114</v>
      </c>
      <c r="D23" s="30">
        <v>7.5</v>
      </c>
      <c r="E23" s="31">
        <v>5</v>
      </c>
      <c r="F23" s="31">
        <v>7.5</v>
      </c>
      <c r="G23" s="32">
        <f t="shared" si="17"/>
        <v>20</v>
      </c>
      <c r="H23" s="33">
        <v>6.5</v>
      </c>
      <c r="I23" s="35">
        <v>6</v>
      </c>
      <c r="J23" s="35">
        <v>7.5</v>
      </c>
      <c r="K23" s="32">
        <f t="shared" si="18"/>
        <v>20</v>
      </c>
      <c r="L23" s="30">
        <v>7</v>
      </c>
      <c r="M23" s="35">
        <v>6</v>
      </c>
      <c r="N23" s="35">
        <v>7.5</v>
      </c>
      <c r="O23" s="32">
        <f t="shared" si="19"/>
        <v>20.5</v>
      </c>
      <c r="P23" s="36">
        <f t="shared" si="20"/>
        <v>20.166666666666668</v>
      </c>
      <c r="Q23" s="76" t="str">
        <f>VLOOKUP(AB23,'Judging Data Entry - Digital'!$AB$2:$AC$6,2,FALSE)</f>
        <v> </v>
      </c>
      <c r="R23" s="60" t="s">
        <v>205</v>
      </c>
      <c r="T23" s="4" t="b">
        <f t="shared" si="21"/>
        <v>0</v>
      </c>
      <c r="U23" s="4">
        <f t="shared" si="22"/>
        <v>0</v>
      </c>
      <c r="V23" s="4" t="b">
        <f t="shared" si="23"/>
        <v>0</v>
      </c>
      <c r="W23" s="4">
        <f t="shared" si="24"/>
        <v>0</v>
      </c>
      <c r="X23" s="4" t="b">
        <f>AND($T$10=0,P23=$X$33)</f>
        <v>0</v>
      </c>
      <c r="Y23" s="4">
        <f t="shared" si="25"/>
        <v>0</v>
      </c>
      <c r="Z23" s="4" t="b">
        <f>AND(AB23=MAX($AB$11:$AB$32))</f>
        <v>0</v>
      </c>
      <c r="AA23" s="4">
        <f t="shared" si="26"/>
        <v>0</v>
      </c>
      <c r="AB23" s="4">
        <f t="shared" si="27"/>
        <v>0</v>
      </c>
      <c r="AD23" s="37">
        <f t="shared" si="28"/>
        <v>20.166666666666668</v>
      </c>
      <c r="AF23" s="38" t="str">
        <f t="shared" si="13"/>
        <v>Score: 20.2/30    </v>
      </c>
      <c r="AG23" s="38">
        <f t="shared" si="14"/>
      </c>
      <c r="AH23" s="3" t="str">
        <f t="shared" si="15"/>
        <v>'Painting With Light' by Emily Schindel
Score: 20.2/30    
Judges Comments: nice crop (perhaps go a little more off center), nice vibrant colors, crop or clone the tiny bit of blue out at the top</v>
      </c>
      <c r="AJ23" s="38" t="str">
        <f t="shared" si="16"/>
        <v>Score: 20.2    </v>
      </c>
      <c r="AL23" s="3" t="str">
        <f t="shared" si="12"/>
        <v>'Painting With Light' by Emily Schindel
Score: 20.2      
Judges Comments: nice crop (perhaps go a little more off center), nice vibrant colors, crop or clone the tiny bit of blue out at the top</v>
      </c>
    </row>
    <row r="24" spans="1:38" ht="45.75" customHeight="1">
      <c r="A24" s="29" t="s">
        <v>24</v>
      </c>
      <c r="B24" s="70" t="s">
        <v>115</v>
      </c>
      <c r="C24" s="82" t="s">
        <v>37</v>
      </c>
      <c r="D24" s="30">
        <v>6</v>
      </c>
      <c r="E24" s="31">
        <v>7</v>
      </c>
      <c r="F24" s="31">
        <v>7</v>
      </c>
      <c r="G24" s="32">
        <f t="shared" si="17"/>
        <v>20</v>
      </c>
      <c r="H24" s="33">
        <v>7</v>
      </c>
      <c r="I24" s="35">
        <v>7</v>
      </c>
      <c r="J24" s="35">
        <v>7.5</v>
      </c>
      <c r="K24" s="32">
        <f t="shared" si="18"/>
        <v>21.5</v>
      </c>
      <c r="L24" s="30">
        <v>7.5</v>
      </c>
      <c r="M24" s="35">
        <v>7</v>
      </c>
      <c r="N24" s="35">
        <v>7</v>
      </c>
      <c r="O24" s="32">
        <f t="shared" si="19"/>
        <v>21.5</v>
      </c>
      <c r="P24" s="36">
        <f t="shared" si="20"/>
        <v>21</v>
      </c>
      <c r="Q24" s="76" t="str">
        <f>VLOOKUP(AB24,'Judging Data Entry - Digital'!$AB$2:$AC$6,2,FALSE)</f>
        <v> </v>
      </c>
      <c r="R24" s="60" t="s">
        <v>206</v>
      </c>
      <c r="T24" s="4" t="b">
        <f t="shared" si="21"/>
        <v>0</v>
      </c>
      <c r="U24" s="4">
        <f t="shared" si="22"/>
        <v>0</v>
      </c>
      <c r="V24" s="4" t="b">
        <f t="shared" si="23"/>
        <v>0</v>
      </c>
      <c r="W24" s="4">
        <f t="shared" si="24"/>
        <v>0</v>
      </c>
      <c r="X24" s="4" t="b">
        <f>AND($T$10=0,P24=$X$33)</f>
        <v>0</v>
      </c>
      <c r="Y24" s="4">
        <f t="shared" si="25"/>
        <v>0</v>
      </c>
      <c r="Z24" s="4" t="b">
        <f>AND(AB24=MAX($AB$11:$AB$32))</f>
        <v>0</v>
      </c>
      <c r="AA24" s="4">
        <f t="shared" si="26"/>
        <v>0</v>
      </c>
      <c r="AB24" s="4">
        <f t="shared" si="27"/>
        <v>0</v>
      </c>
      <c r="AD24" s="37">
        <f t="shared" si="28"/>
        <v>21</v>
      </c>
      <c r="AF24" s="38" t="str">
        <f t="shared" si="13"/>
        <v>Score: 21/30    </v>
      </c>
      <c r="AG24" s="38">
        <f t="shared" si="14"/>
      </c>
      <c r="AH24" s="3" t="str">
        <f t="shared" si="15"/>
        <v>'Pin Up' by Bill Compton
Score: 21/30    
Judges Comments: nice crop and creative use of colors and editing, fits the macro category</v>
      </c>
      <c r="AJ24" s="38" t="str">
        <f t="shared" si="16"/>
        <v>Score: 21    </v>
      </c>
      <c r="AL24" s="3" t="str">
        <f t="shared" si="12"/>
        <v>'Pin Up' by Bill Compton
Score: 21      
Judges Comments: nice crop and creative use of colors and editing, fits the macro category</v>
      </c>
    </row>
    <row r="25" spans="1:38" ht="45.75" customHeight="1">
      <c r="A25" s="29" t="s">
        <v>24</v>
      </c>
      <c r="B25" s="70" t="s">
        <v>116</v>
      </c>
      <c r="C25" s="82" t="s">
        <v>49</v>
      </c>
      <c r="D25" s="30">
        <v>7</v>
      </c>
      <c r="E25" s="31">
        <v>7.5</v>
      </c>
      <c r="F25" s="31">
        <v>6.5</v>
      </c>
      <c r="G25" s="32">
        <f t="shared" si="17"/>
        <v>21</v>
      </c>
      <c r="H25" s="33">
        <v>7</v>
      </c>
      <c r="I25" s="35">
        <v>7</v>
      </c>
      <c r="J25" s="35">
        <v>7</v>
      </c>
      <c r="K25" s="32">
        <f t="shared" si="18"/>
        <v>21</v>
      </c>
      <c r="L25" s="30">
        <v>7.5</v>
      </c>
      <c r="M25" s="35">
        <v>8</v>
      </c>
      <c r="N25" s="35">
        <v>7</v>
      </c>
      <c r="O25" s="32">
        <f t="shared" si="19"/>
        <v>22.5</v>
      </c>
      <c r="P25" s="36">
        <f t="shared" si="20"/>
        <v>21.5</v>
      </c>
      <c r="Q25" s="76" t="str">
        <f>VLOOKUP(AB25,'Judging Data Entry - Digital'!$AB$2:$AC$6,2,FALSE)</f>
        <v> </v>
      </c>
      <c r="R25" s="60" t="s">
        <v>207</v>
      </c>
      <c r="T25" s="4" t="b">
        <f t="shared" si="21"/>
        <v>0</v>
      </c>
      <c r="U25" s="4">
        <f t="shared" si="22"/>
        <v>0</v>
      </c>
      <c r="V25" s="4" t="b">
        <f t="shared" si="23"/>
        <v>0</v>
      </c>
      <c r="W25" s="4">
        <f t="shared" si="24"/>
        <v>0</v>
      </c>
      <c r="X25" s="4" t="b">
        <f>AND($T$10=0,P25=$X$33)</f>
        <v>0</v>
      </c>
      <c r="Y25" s="4">
        <f t="shared" si="25"/>
        <v>0</v>
      </c>
      <c r="Z25" s="4" t="b">
        <f>AND(AB25=MAX($AB$11:$AB$32))</f>
        <v>0</v>
      </c>
      <c r="AA25" s="4">
        <f t="shared" si="26"/>
        <v>0</v>
      </c>
      <c r="AB25" s="4">
        <f t="shared" si="27"/>
        <v>0</v>
      </c>
      <c r="AD25" s="37">
        <f t="shared" si="28"/>
        <v>21.5</v>
      </c>
      <c r="AF25" s="38" t="str">
        <f t="shared" si="13"/>
        <v>Score: 21.5/30    </v>
      </c>
      <c r="AG25" s="38">
        <f t="shared" si="14"/>
      </c>
      <c r="AH25" s="3" t="str">
        <f t="shared" si="15"/>
        <v>'Pinwheel' by Doris Santha
Score: 21.5/30    
Judges Comments: colors are nice, good sense of movement, square crop is nice, focus is a little off, good creative editing</v>
      </c>
      <c r="AJ25" s="38" t="str">
        <f t="shared" si="16"/>
        <v>Score: 21.5    </v>
      </c>
      <c r="AL25" s="3" t="str">
        <f t="shared" si="12"/>
        <v>'Pinwheel' by Doris Santha
Score: 21.5      
Judges Comments: colors are nice, good sense of movement, square crop is nice, focus is a little off, good creative editing</v>
      </c>
    </row>
    <row r="26" spans="1:38" ht="45.75" customHeight="1">
      <c r="A26" s="29" t="s">
        <v>24</v>
      </c>
      <c r="B26" s="70" t="s">
        <v>117</v>
      </c>
      <c r="C26" s="82" t="s">
        <v>52</v>
      </c>
      <c r="D26" s="30">
        <v>6.5</v>
      </c>
      <c r="E26" s="31">
        <v>6</v>
      </c>
      <c r="F26" s="31">
        <v>6.5</v>
      </c>
      <c r="G26" s="32">
        <f>D26+E26+F26</f>
        <v>19</v>
      </c>
      <c r="H26" s="33">
        <v>6</v>
      </c>
      <c r="I26" s="35">
        <v>6</v>
      </c>
      <c r="J26" s="35">
        <v>6.5</v>
      </c>
      <c r="K26" s="32">
        <f>H26+I26+J26</f>
        <v>18.5</v>
      </c>
      <c r="L26" s="30">
        <v>6</v>
      </c>
      <c r="M26" s="35">
        <v>7</v>
      </c>
      <c r="N26" s="35">
        <v>7</v>
      </c>
      <c r="O26" s="32">
        <f>L26+M26+N26</f>
        <v>20</v>
      </c>
      <c r="P26" s="36">
        <f>(G26+K26+O26)/3</f>
        <v>19.166666666666668</v>
      </c>
      <c r="Q26" s="76" t="str">
        <f>VLOOKUP(AB26,'Judging Data Entry - Digital'!$AB$2:$AC$6,2,FALSE)</f>
        <v> </v>
      </c>
      <c r="R26" s="60" t="s">
        <v>208</v>
      </c>
      <c r="T26" s="4" t="b">
        <f t="shared" si="21"/>
        <v>0</v>
      </c>
      <c r="U26" s="4">
        <f>IF(T26=TRUE,1,0)</f>
        <v>0</v>
      </c>
      <c r="V26" s="4" t="b">
        <f>AND($T$10=0,P26&gt;21.99)</f>
        <v>0</v>
      </c>
      <c r="W26" s="4">
        <f>IF(V26=TRUE,1,0)</f>
        <v>0</v>
      </c>
      <c r="X26" s="4" t="b">
        <f>AND($T$10=0,P26=$X$33)</f>
        <v>0</v>
      </c>
      <c r="Y26" s="4">
        <f>IF(X26=TRUE,2,0)</f>
        <v>0</v>
      </c>
      <c r="Z26" s="4" t="b">
        <f>AND(AB26=MAX($AB$11:$AB$32))</f>
        <v>0</v>
      </c>
      <c r="AA26" s="4">
        <f>IF(Z26=TRUE,1,0)</f>
        <v>0</v>
      </c>
      <c r="AB26" s="4">
        <f>T26+(V26*2)+W26+X26+Y26</f>
        <v>0</v>
      </c>
      <c r="AD26" s="37">
        <f>P26</f>
        <v>19.166666666666668</v>
      </c>
      <c r="AF26" s="38" t="str">
        <f t="shared" si="13"/>
        <v>Score: 19.2/30    </v>
      </c>
      <c r="AG26" s="38">
        <f t="shared" si="14"/>
      </c>
      <c r="AH26" s="3" t="str">
        <f t="shared" si="15"/>
        <v>'Swirling Leaves' by Ian Sutherland
Score: 19.2/30    
Judges Comments: line at the top is distracting (try blending it better), good sense of movement</v>
      </c>
      <c r="AJ26" s="38" t="str">
        <f t="shared" si="16"/>
        <v>Score: 19.2    </v>
      </c>
      <c r="AL26" s="3" t="str">
        <f t="shared" si="12"/>
        <v>'Swirling Leaves' by Ian Sutherland
Score: 19.2      
Judges Comments: line at the top is distracting (try blending it better), good sense of movement</v>
      </c>
    </row>
    <row r="27" spans="1:38" ht="45.75" customHeight="1">
      <c r="A27" s="29" t="s">
        <v>24</v>
      </c>
      <c r="B27" s="70" t="s">
        <v>118</v>
      </c>
      <c r="C27" s="82" t="s">
        <v>48</v>
      </c>
      <c r="D27" s="30">
        <v>7</v>
      </c>
      <c r="E27" s="31">
        <v>6</v>
      </c>
      <c r="F27" s="31">
        <v>7</v>
      </c>
      <c r="G27" s="32">
        <f>D27+E27+F27</f>
        <v>20</v>
      </c>
      <c r="H27" s="33">
        <v>7</v>
      </c>
      <c r="I27" s="35">
        <v>7</v>
      </c>
      <c r="J27" s="35">
        <v>6.5</v>
      </c>
      <c r="K27" s="32">
        <f>H27+I27+J27</f>
        <v>20.5</v>
      </c>
      <c r="L27" s="30">
        <v>6.5</v>
      </c>
      <c r="M27" s="35">
        <v>6</v>
      </c>
      <c r="N27" s="35">
        <v>6.5</v>
      </c>
      <c r="O27" s="32">
        <f>L27+M27+N27</f>
        <v>19</v>
      </c>
      <c r="P27" s="36">
        <f>(G27+K27+O27)/3</f>
        <v>19.833333333333332</v>
      </c>
      <c r="Q27" s="76" t="str">
        <f>VLOOKUP(AB27,'Judging Data Entry - Digital'!$AB$2:$AC$6,2,FALSE)</f>
        <v> </v>
      </c>
      <c r="R27" s="60" t="s">
        <v>294</v>
      </c>
      <c r="T27" s="4" t="b">
        <f>AND($T$33&lt;22,P27=$T$33)</f>
        <v>0</v>
      </c>
      <c r="U27" s="4">
        <f>IF(T27=TRUE,1,0)</f>
        <v>0</v>
      </c>
      <c r="V27" s="4" t="b">
        <f>AND($T$10=0,P27&gt;21.99)</f>
        <v>0</v>
      </c>
      <c r="W27" s="4">
        <f>IF(V27=TRUE,1,0)</f>
        <v>0</v>
      </c>
      <c r="X27" s="4" t="b">
        <f>AND($T$10=0,P27=$X$33)</f>
        <v>0</v>
      </c>
      <c r="Y27" s="4">
        <f>IF(X27=TRUE,2,0)</f>
        <v>0</v>
      </c>
      <c r="Z27" s="4" t="b">
        <f>AND(AB27=MAX($AB$11:$AB$32))</f>
        <v>0</v>
      </c>
      <c r="AA27" s="4">
        <f>IF(Z27=TRUE,1,0)</f>
        <v>0</v>
      </c>
      <c r="AB27" s="4">
        <f>T27+(V27*2)+W27+X27+Y27</f>
        <v>0</v>
      </c>
      <c r="AD27" s="37">
        <f>P27</f>
        <v>19.833333333333332</v>
      </c>
      <c r="AF27" s="38" t="str">
        <f t="shared" si="13"/>
        <v>Score: 19.8/30    </v>
      </c>
      <c r="AG27" s="38">
        <f t="shared" si="14"/>
      </c>
      <c r="AH27" s="3" t="str">
        <f t="shared" si="15"/>
        <v>'Treehouse' by Dale Read
Score: 19.8/30    
Judges Comments: fun picture, interesting concept, great title, because of the building this does not feel like a macro image</v>
      </c>
      <c r="AJ27" s="38" t="str">
        <f t="shared" si="16"/>
        <v>Score: 19.8    </v>
      </c>
      <c r="AL27" s="3" t="str">
        <f t="shared" si="12"/>
        <v>'Treehouse' by Dale Read
Score: 19.8      
Judges Comments: fun picture, interesting concept, great title, because of the building this does not feel like a macro image</v>
      </c>
    </row>
    <row r="28" spans="1:38" ht="45.75" customHeight="1">
      <c r="A28" s="29" t="s">
        <v>24</v>
      </c>
      <c r="B28" s="70" t="s">
        <v>119</v>
      </c>
      <c r="C28" s="82" t="s">
        <v>40</v>
      </c>
      <c r="D28" s="30">
        <v>6</v>
      </c>
      <c r="E28" s="31">
        <v>6</v>
      </c>
      <c r="F28" s="31">
        <v>7</v>
      </c>
      <c r="G28" s="32">
        <f>D28+E28+F28</f>
        <v>19</v>
      </c>
      <c r="H28" s="33">
        <v>7</v>
      </c>
      <c r="I28" s="35">
        <v>6</v>
      </c>
      <c r="J28" s="35">
        <v>8</v>
      </c>
      <c r="K28" s="32">
        <f>H28+I28+J28</f>
        <v>21</v>
      </c>
      <c r="L28" s="30">
        <v>7.5</v>
      </c>
      <c r="M28" s="35">
        <v>6</v>
      </c>
      <c r="N28" s="35">
        <v>8</v>
      </c>
      <c r="O28" s="32">
        <f>L28+M28+N28</f>
        <v>21.5</v>
      </c>
      <c r="P28" s="36">
        <f>(G28+K28+O28)/3</f>
        <v>20.5</v>
      </c>
      <c r="Q28" s="76" t="str">
        <f>VLOOKUP(AB28,'Judging Data Entry - Digital'!$AB$2:$AC$6,2,FALSE)</f>
        <v> </v>
      </c>
      <c r="R28" s="60" t="s">
        <v>295</v>
      </c>
      <c r="T28" s="4" t="b">
        <f>AND($T$33&lt;22,P28=$T$33)</f>
        <v>0</v>
      </c>
      <c r="U28" s="4">
        <f>IF(T28=TRUE,1,0)</f>
        <v>0</v>
      </c>
      <c r="V28" s="4" t="b">
        <f>AND($T$10=0,P28&gt;21.99)</f>
        <v>0</v>
      </c>
      <c r="W28" s="4">
        <f>IF(V28=TRUE,1,0)</f>
        <v>0</v>
      </c>
      <c r="X28" s="4" t="b">
        <f>AND($T$10=0,P28=$X$33)</f>
        <v>0</v>
      </c>
      <c r="Y28" s="4">
        <f>IF(X28=TRUE,2,0)</f>
        <v>0</v>
      </c>
      <c r="Z28" s="4" t="b">
        <f>AND(AB28=MAX($AB$11:$AB$32))</f>
        <v>0</v>
      </c>
      <c r="AA28" s="4">
        <f>IF(Z28=TRUE,1,0)</f>
        <v>0</v>
      </c>
      <c r="AB28" s="4">
        <f>T28+(V28*2)+W28+X28+Y28</f>
        <v>0</v>
      </c>
      <c r="AD28" s="37">
        <f>P28</f>
        <v>20.5</v>
      </c>
      <c r="AF28" s="38" t="str">
        <f t="shared" si="13"/>
        <v>Score: 20.5/30    </v>
      </c>
      <c r="AG28" s="38">
        <f t="shared" si="14"/>
      </c>
      <c r="AH28" s="3" t="str">
        <f t="shared" si="15"/>
        <v>'Which One Doesn't Belong' by Gayvin Franson
Score: 20.5/30    
Judges Comments: lots going on (perhaps a little too much), not all the images are sharp, interesting concept</v>
      </c>
      <c r="AJ28" s="38" t="str">
        <f t="shared" si="16"/>
        <v>Score: 20.5    </v>
      </c>
      <c r="AL28" s="3" t="str">
        <f t="shared" si="12"/>
        <v>'Which One Doesn't Belong' by Gayvin Franson
Score: 20.5      
Judges Comments: lots going on (perhaps a little too much), not all the images are sharp, interesting concept</v>
      </c>
    </row>
    <row r="29" spans="1:38" ht="45.75" customHeight="1">
      <c r="A29" s="29" t="s">
        <v>24</v>
      </c>
      <c r="B29" s="70" t="s">
        <v>120</v>
      </c>
      <c r="C29" s="82" t="s">
        <v>32</v>
      </c>
      <c r="D29" s="30">
        <v>5</v>
      </c>
      <c r="E29" s="31">
        <v>5</v>
      </c>
      <c r="F29" s="31">
        <v>7</v>
      </c>
      <c r="G29" s="32">
        <f>D29+E29+F29</f>
        <v>17</v>
      </c>
      <c r="H29" s="33">
        <v>6</v>
      </c>
      <c r="I29" s="35">
        <v>5</v>
      </c>
      <c r="J29" s="35">
        <v>7</v>
      </c>
      <c r="K29" s="32">
        <f>H29+I29+J29</f>
        <v>18</v>
      </c>
      <c r="L29" s="30">
        <v>7</v>
      </c>
      <c r="M29" s="35">
        <v>5</v>
      </c>
      <c r="N29" s="35">
        <v>7</v>
      </c>
      <c r="O29" s="32">
        <f>L29+M29+N29</f>
        <v>19</v>
      </c>
      <c r="P29" s="36">
        <f>(G29+K29+O29)/3</f>
        <v>18</v>
      </c>
      <c r="Q29" s="76" t="str">
        <f>VLOOKUP(AB29,'Judging Data Entry - Digital'!$AB$2:$AC$6,2,FALSE)</f>
        <v> </v>
      </c>
      <c r="R29" s="60" t="s">
        <v>267</v>
      </c>
      <c r="T29" s="4" t="b">
        <f>AND($T$33&lt;22,P29=$T$33)</f>
        <v>0</v>
      </c>
      <c r="U29" s="4">
        <f>IF(T29=TRUE,1,0)</f>
        <v>0</v>
      </c>
      <c r="V29" s="4" t="b">
        <f>AND($T$10=0,P29&gt;21.99)</f>
        <v>0</v>
      </c>
      <c r="W29" s="4">
        <f>IF(V29=TRUE,1,0)</f>
        <v>0</v>
      </c>
      <c r="X29" s="4" t="b">
        <f>AND($T$10=0,P29=$X$33)</f>
        <v>0</v>
      </c>
      <c r="Y29" s="4">
        <f>IF(X29=TRUE,2,0)</f>
        <v>0</v>
      </c>
      <c r="Z29" s="4" t="b">
        <f>AND(AB29=MAX($AB$11:$AB$32))</f>
        <v>0</v>
      </c>
      <c r="AA29" s="4">
        <f>IF(Z29=TRUE,1,0)</f>
        <v>0</v>
      </c>
      <c r="AB29" s="4">
        <f>T29+(V29*2)+W29+X29+Y29</f>
        <v>0</v>
      </c>
      <c r="AD29" s="37">
        <f>P29</f>
        <v>18</v>
      </c>
      <c r="AF29" s="38" t="str">
        <f t="shared" si="13"/>
        <v>Score: 18/30    </v>
      </c>
      <c r="AG29" s="38">
        <f t="shared" si="14"/>
      </c>
      <c r="AH29" s="3" t="str">
        <f t="shared" si="15"/>
        <v>'Which Way' by Cathy Anderson
Score: 18/30    
Judges Comments: striking image, not in focus, fairly noisy, fun image, crop works, more of a close up than a macro</v>
      </c>
      <c r="AJ29" s="38" t="str">
        <f t="shared" si="16"/>
        <v>Score: 18    </v>
      </c>
      <c r="AL29" s="3" t="str">
        <f t="shared" si="12"/>
        <v>'Which Way' by Cathy Anderson
Score: 18      
Judges Comments: striking image, not in focus, fairly noisy, fun image, crop works, more of a close up than a macro</v>
      </c>
    </row>
    <row r="30" spans="1:38" ht="45.75" customHeight="1">
      <c r="A30" s="29" t="s">
        <v>24</v>
      </c>
      <c r="B30" s="70" t="s">
        <v>122</v>
      </c>
      <c r="C30" s="82" t="s">
        <v>55</v>
      </c>
      <c r="D30" s="30">
        <v>6</v>
      </c>
      <c r="E30" s="31">
        <v>5</v>
      </c>
      <c r="F30" s="31">
        <v>6.5</v>
      </c>
      <c r="G30" s="32">
        <f>D30+E30+F30</f>
        <v>17.5</v>
      </c>
      <c r="H30" s="33">
        <v>5.5</v>
      </c>
      <c r="I30" s="35">
        <v>5</v>
      </c>
      <c r="J30" s="35">
        <v>7</v>
      </c>
      <c r="K30" s="32">
        <f>H30+I30+J30</f>
        <v>17.5</v>
      </c>
      <c r="L30" s="30">
        <v>5</v>
      </c>
      <c r="M30" s="35">
        <v>5</v>
      </c>
      <c r="N30" s="35">
        <v>7</v>
      </c>
      <c r="O30" s="32">
        <f>L30+M30+N30</f>
        <v>17</v>
      </c>
      <c r="P30" s="36">
        <f>(G30+K30+O30)/3</f>
        <v>17.333333333333332</v>
      </c>
      <c r="Q30" s="76" t="str">
        <f>VLOOKUP(AB30,'Judging Data Entry - Digital'!$AB$2:$AC$6,2,FALSE)</f>
        <v> </v>
      </c>
      <c r="R30" s="60" t="s">
        <v>209</v>
      </c>
      <c r="T30" s="4" t="b">
        <f>AND($T$33&lt;22,P30=$T$33)</f>
        <v>0</v>
      </c>
      <c r="U30" s="4">
        <f>IF(T30=TRUE,1,0)</f>
        <v>0</v>
      </c>
      <c r="V30" s="4" t="b">
        <f>AND($T$10=0,P30&gt;21.99)</f>
        <v>0</v>
      </c>
      <c r="W30" s="4">
        <f>IF(V30=TRUE,1,0)</f>
        <v>0</v>
      </c>
      <c r="X30" s="4" t="b">
        <f>AND($T$10=0,P30=$X$33)</f>
        <v>0</v>
      </c>
      <c r="Y30" s="4">
        <f>IF(X30=TRUE,2,0)</f>
        <v>0</v>
      </c>
      <c r="Z30" s="4" t="b">
        <f>AND(AB30=MAX($AB$11:$AB$32))</f>
        <v>0</v>
      </c>
      <c r="AA30" s="4">
        <f>IF(Z30=TRUE,1,0)</f>
        <v>0</v>
      </c>
      <c r="AB30" s="4">
        <f>T30+(V30*2)+W30+X30+Y30</f>
        <v>0</v>
      </c>
      <c r="AD30" s="37">
        <f>P30</f>
        <v>17.333333333333332</v>
      </c>
      <c r="AF30" s="38" t="str">
        <f t="shared" si="13"/>
        <v>Score: 17.3/30    </v>
      </c>
      <c r="AG30" s="38">
        <f t="shared" si="14"/>
      </c>
      <c r="AH30" s="3" t="str">
        <f t="shared" si="15"/>
        <v>'Wooing the Judges' by Bob Anderson
Score: 17.3/30    
Judges Comments: vertical crop works well, not sure what this is - is it macro, weak title</v>
      </c>
      <c r="AJ30" s="38" t="str">
        <f t="shared" si="16"/>
        <v>Score: 17.3    </v>
      </c>
      <c r="AL30" s="3" t="str">
        <f t="shared" si="12"/>
        <v>'Wooing the Judges' by Bob Anderson
Score: 17.3      
Judges Comments: vertical crop works well, not sure what this is - is it macro, weak title</v>
      </c>
    </row>
    <row r="31" spans="1:38" s="98" customFormat="1" ht="45.75" customHeight="1">
      <c r="A31" s="87" t="s">
        <v>24</v>
      </c>
      <c r="B31" s="88" t="s">
        <v>121</v>
      </c>
      <c r="C31" s="89" t="s">
        <v>41</v>
      </c>
      <c r="D31" s="90">
        <v>6</v>
      </c>
      <c r="E31" s="91">
        <v>8.5</v>
      </c>
      <c r="F31" s="91">
        <v>8</v>
      </c>
      <c r="G31" s="92">
        <f>D31+E31+F31</f>
        <v>22.5</v>
      </c>
      <c r="H31" s="93">
        <v>6</v>
      </c>
      <c r="I31" s="94">
        <v>9</v>
      </c>
      <c r="J31" s="94">
        <v>7.5</v>
      </c>
      <c r="K31" s="92">
        <f>H31+I31+J31</f>
        <v>22.5</v>
      </c>
      <c r="L31" s="90">
        <v>6</v>
      </c>
      <c r="M31" s="94">
        <v>9</v>
      </c>
      <c r="N31" s="94">
        <v>7.5</v>
      </c>
      <c r="O31" s="92">
        <f>L31+M31+N31</f>
        <v>22.5</v>
      </c>
      <c r="P31" s="95">
        <f>(G31+K31+O31)/3</f>
        <v>22.5</v>
      </c>
      <c r="Q31" s="96" t="str">
        <f>VLOOKUP(AB31,'Judging Data Entry - Digital'!$AB$2:$AC$6,2,FALSE)</f>
        <v>PM</v>
      </c>
      <c r="R31" s="97" t="s">
        <v>268</v>
      </c>
      <c r="T31" s="99" t="b">
        <f>AND($T$33&lt;22,P31=$T$33)</f>
        <v>0</v>
      </c>
      <c r="U31" s="99">
        <f>IF(T31=TRUE,1,0)</f>
        <v>0</v>
      </c>
      <c r="V31" s="99" t="b">
        <f>AND($T$10=0,P31&gt;21.99)</f>
        <v>1</v>
      </c>
      <c r="W31" s="99">
        <f>IF(V31=TRUE,1,0)</f>
        <v>1</v>
      </c>
      <c r="X31" s="99" t="b">
        <f>AND($T$10=0,P31=$X$33)</f>
        <v>1</v>
      </c>
      <c r="Y31" s="99">
        <f>IF(X31=TRUE,2,0)</f>
        <v>2</v>
      </c>
      <c r="Z31" s="99" t="b">
        <f>AND(AB31=MAX($AB$11:$AB$32))</f>
        <v>1</v>
      </c>
      <c r="AA31" s="99">
        <f>IF(Z31=TRUE,1,0)</f>
        <v>1</v>
      </c>
      <c r="AB31" s="99">
        <f>T31+(V31*2)+W31+X31+Y31</f>
        <v>6</v>
      </c>
      <c r="AC31" s="99"/>
      <c r="AD31" s="100">
        <f>P31</f>
        <v>22.5</v>
      </c>
      <c r="AF31" s="101" t="str">
        <f>CONCATENATE("Score: ",ROUND(P31,1),"/30","    ",AG31)</f>
        <v>Score: 22.5/30    Print of the Month</v>
      </c>
      <c r="AG31" s="101" t="str">
        <f>IF(Q31="HM","Honorable Mention",IF(Q31="PM","Print of the Month",""))</f>
        <v>Print of the Month</v>
      </c>
      <c r="AH31" s="98" t="str">
        <f>CONCATENATE("'",B31,"'"," by ",C31,CHAR(10),AF31,CHAR(10),CHAR(10),"Judges Comments: ",R31)</f>
        <v>'Wildberry' by Ken Greenhorn
Score: 22.5/30    Print of the Month
Judges Comments: love the triptych, good colors and nice rich tones, wall worthy</v>
      </c>
      <c r="AJ31" s="101" t="str">
        <f>CONCATENATE("Score: ",ROUND(P31,1),"    ",AG31)</f>
        <v>Score: 22.5    Print of the Month</v>
      </c>
      <c r="AL31" s="98" t="str">
        <f>CONCATENATE("'",B31,"'"," by ",C31,CHAR(10),AJ31,"  ",AK31,CHAR(10),"Judges Comments: ",R31)</f>
        <v>'Wildberry' by Ken Greenhorn
Score: 22.5    Print of the Month  
Judges Comments: love the triptych, good colors and nice rich tones, wall worthy</v>
      </c>
    </row>
    <row r="32" spans="1:19" ht="7.5" customHeight="1">
      <c r="A32" s="39"/>
      <c r="B32" s="61"/>
      <c r="C32" s="83"/>
      <c r="D32" s="39"/>
      <c r="E32" s="39"/>
      <c r="F32" s="39"/>
      <c r="G32" s="40"/>
      <c r="H32" s="39"/>
      <c r="I32" s="41"/>
      <c r="J32" s="41"/>
      <c r="K32" s="40"/>
      <c r="L32" s="39"/>
      <c r="M32" s="41"/>
      <c r="N32" s="41"/>
      <c r="O32" s="40"/>
      <c r="P32" s="40"/>
      <c r="Q32" s="39"/>
      <c r="R32" s="61"/>
      <c r="S32" s="112" t="str">
        <f>IF(Z33=TRUE,"TIE"," ")</f>
        <v> </v>
      </c>
    </row>
    <row r="33" spans="1:27" ht="30.75" customHeight="1">
      <c r="A33" s="2"/>
      <c r="B33" s="67" t="s">
        <v>27</v>
      </c>
      <c r="C33" s="81" t="s">
        <v>21</v>
      </c>
      <c r="D33" s="1">
        <v>24</v>
      </c>
      <c r="E33" s="1"/>
      <c r="F33" s="1"/>
      <c r="G33" s="38"/>
      <c r="I33" s="28"/>
      <c r="J33" s="28"/>
      <c r="K33" s="38"/>
      <c r="M33" s="28"/>
      <c r="N33" s="28"/>
      <c r="O33" s="38"/>
      <c r="P33" s="38"/>
      <c r="S33" s="112"/>
      <c r="T33" s="42" t="str">
        <f>IF(MAX(P11:P32)&lt;22,MAX(P11:P32)," ")</f>
        <v> </v>
      </c>
      <c r="U33" s="42"/>
      <c r="X33" s="42">
        <f>IF(T33&gt;21.99,MAX(P11:P32)," ")</f>
        <v>22.5</v>
      </c>
      <c r="Y33" s="42"/>
      <c r="Z33" s="27" t="b">
        <f>OR(Z34&gt;1,T34&gt;1)</f>
        <v>0</v>
      </c>
      <c r="AA33" s="27"/>
    </row>
    <row r="34" spans="1:26" ht="7.5" customHeight="1">
      <c r="A34" s="43"/>
      <c r="B34" s="62"/>
      <c r="C34" s="84"/>
      <c r="D34" s="43"/>
      <c r="E34" s="43"/>
      <c r="F34" s="43"/>
      <c r="G34" s="44"/>
      <c r="H34" s="43"/>
      <c r="I34" s="45"/>
      <c r="J34" s="45"/>
      <c r="K34" s="44"/>
      <c r="L34" s="43"/>
      <c r="M34" s="45"/>
      <c r="N34" s="45"/>
      <c r="O34" s="44"/>
      <c r="P34" s="44"/>
      <c r="Q34" s="43"/>
      <c r="R34" s="62"/>
      <c r="S34" s="112"/>
      <c r="T34" s="4">
        <f>SUM(U35:U59)</f>
        <v>0</v>
      </c>
      <c r="Z34" s="4">
        <f>SUM(AA35:AA59)</f>
        <v>1</v>
      </c>
    </row>
    <row r="35" spans="1:38" ht="45.75" customHeight="1">
      <c r="A35" s="29" t="s">
        <v>22</v>
      </c>
      <c r="B35" s="70" t="s">
        <v>123</v>
      </c>
      <c r="C35" s="82" t="s">
        <v>34</v>
      </c>
      <c r="D35" s="30">
        <v>5</v>
      </c>
      <c r="E35" s="31">
        <v>6</v>
      </c>
      <c r="F35" s="31">
        <v>7</v>
      </c>
      <c r="G35" s="32">
        <f>D35+E35+F35</f>
        <v>18</v>
      </c>
      <c r="H35" s="33">
        <v>6</v>
      </c>
      <c r="I35" s="35">
        <v>6</v>
      </c>
      <c r="J35" s="35">
        <v>7</v>
      </c>
      <c r="K35" s="32">
        <f>H35+I35+J35</f>
        <v>19</v>
      </c>
      <c r="L35" s="30">
        <v>6</v>
      </c>
      <c r="M35" s="35">
        <v>6</v>
      </c>
      <c r="N35" s="35">
        <v>6.5</v>
      </c>
      <c r="O35" s="32">
        <f>L35+M35+N35</f>
        <v>18.5</v>
      </c>
      <c r="P35" s="36">
        <f>(G35+K35+O35)/3</f>
        <v>18.5</v>
      </c>
      <c r="Q35" s="76" t="str">
        <f>VLOOKUP(AB35,'Judging Data Entry - Digital'!$AB$2:$AC$6,2,FALSE)</f>
        <v> </v>
      </c>
      <c r="R35" s="60" t="s">
        <v>269</v>
      </c>
      <c r="T35" s="4" t="b">
        <f>AND($T$60&lt;22,P35=$T$60)</f>
        <v>0</v>
      </c>
      <c r="U35" s="4">
        <f>IF(T35=TRUE,1,0)</f>
        <v>0</v>
      </c>
      <c r="V35" s="4" t="b">
        <f>AND($T$34=0,P35&gt;21.99)</f>
        <v>0</v>
      </c>
      <c r="W35" s="4">
        <f>IF(V35=TRUE,1,0)</f>
        <v>0</v>
      </c>
      <c r="X35" s="4" t="b">
        <f>AND($T$34=0,P35=$X$60)</f>
        <v>0</v>
      </c>
      <c r="Y35" s="4">
        <f>IF(X35=TRUE,2,0)</f>
        <v>0</v>
      </c>
      <c r="Z35" s="4" t="b">
        <f>AND(AB35=MAX($AB$35:$AB$59))</f>
        <v>0</v>
      </c>
      <c r="AA35" s="4">
        <f>IF(Z35=TRUE,1,0)</f>
        <v>0</v>
      </c>
      <c r="AB35" s="4">
        <f>T35+(V35*2)+W35+X35+Y35</f>
        <v>0</v>
      </c>
      <c r="AD35" s="37">
        <f>P35</f>
        <v>18.5</v>
      </c>
      <c r="AF35" s="38" t="str">
        <f>CONCATENATE("Score: ",ROUND(P35,1),"/30","    ",AG35)</f>
        <v>Score: 18.5/30    </v>
      </c>
      <c r="AG35" s="38">
        <f>IF(Q35="HM","Honorable Mention",IF(Q35="PM","Print of the Month",""))</f>
      </c>
      <c r="AH35" s="3" t="str">
        <f>CONCATENATE("'",B35,"'"," by ",C35,CHAR(10),AF35,CHAR(10),CHAR(10),"Judges Comments: ",R35)</f>
        <v>'A Glass of Bubbly' by Helen Brown
Score: 18.5/30    
Judges Comments: good vertical crop, interesting image, feels more like a close up than a macro, too much digital noise and a little soft</v>
      </c>
      <c r="AJ35" s="38" t="str">
        <f>CONCATENATE("Score: ",ROUND(P35,1),"    ",AG35)</f>
        <v>Score: 18.5    </v>
      </c>
      <c r="AL35" s="3" t="str">
        <f aca="true" t="shared" si="29" ref="AL35:AL56">CONCATENATE("'",B35,"'"," by ",C35,CHAR(10),AJ35,"  ",AK35,CHAR(10),"Judges Comments: ",R35)</f>
        <v>'A Glass of Bubbly' by Helen Brown
Score: 18.5      
Judges Comments: good vertical crop, interesting image, feels more like a close up than a macro, too much digital noise and a little soft</v>
      </c>
    </row>
    <row r="36" spans="1:38" ht="45.75" customHeight="1">
      <c r="A36" s="29" t="s">
        <v>22</v>
      </c>
      <c r="B36" s="70" t="s">
        <v>125</v>
      </c>
      <c r="C36" s="82" t="s">
        <v>63</v>
      </c>
      <c r="D36" s="30">
        <v>6</v>
      </c>
      <c r="E36" s="31">
        <v>8</v>
      </c>
      <c r="F36" s="31">
        <v>7</v>
      </c>
      <c r="G36" s="32">
        <f>D36+E36+F36</f>
        <v>21</v>
      </c>
      <c r="H36" s="33">
        <v>6.5</v>
      </c>
      <c r="I36" s="35">
        <v>8</v>
      </c>
      <c r="J36" s="35">
        <v>6.5</v>
      </c>
      <c r="K36" s="32">
        <f>H36+I36+J36</f>
        <v>21</v>
      </c>
      <c r="L36" s="30">
        <v>6</v>
      </c>
      <c r="M36" s="35">
        <v>8.5</v>
      </c>
      <c r="N36" s="35">
        <v>7</v>
      </c>
      <c r="O36" s="32">
        <f>L36+M36+N36</f>
        <v>21.5</v>
      </c>
      <c r="P36" s="36">
        <f>(G36+K36+O36)/3</f>
        <v>21.166666666666668</v>
      </c>
      <c r="Q36" s="76" t="str">
        <f>VLOOKUP(AB36,'Judging Data Entry - Digital'!$AB$2:$AC$6,2,FALSE)</f>
        <v> </v>
      </c>
      <c r="R36" s="60" t="s">
        <v>297</v>
      </c>
      <c r="T36" s="4" t="b">
        <f>AND($T$60&lt;22,P36=$T$60)</f>
        <v>0</v>
      </c>
      <c r="U36" s="4">
        <f>IF(T36=TRUE,1,0)</f>
        <v>0</v>
      </c>
      <c r="V36" s="4" t="b">
        <f>AND($T$34=0,P36&gt;21.99)</f>
        <v>0</v>
      </c>
      <c r="W36" s="4">
        <f>IF(V36=TRUE,1,0)</f>
        <v>0</v>
      </c>
      <c r="X36" s="4" t="b">
        <f>AND($T$34=0,P36=$X$60)</f>
        <v>0</v>
      </c>
      <c r="Y36" s="4">
        <f>IF(X36=TRUE,2,0)</f>
        <v>0</v>
      </c>
      <c r="Z36" s="4" t="b">
        <f>AND(AB36=MAX($AB$35:$AB$59))</f>
        <v>0</v>
      </c>
      <c r="AA36" s="4">
        <f>IF(Z36=TRUE,1,0)</f>
        <v>0</v>
      </c>
      <c r="AB36" s="4">
        <f>T36+(V36*2)+W36+X36+Y36</f>
        <v>0</v>
      </c>
      <c r="AD36" s="37">
        <f>P36</f>
        <v>21.166666666666668</v>
      </c>
      <c r="AF36" s="38" t="str">
        <f>CONCATENATE("Score: ",ROUND(P36,1),"/30","    ",AG36)</f>
        <v>Score: 21.2/30    </v>
      </c>
      <c r="AG36" s="38">
        <f>IF(Q36="HM","Honorable Mention",IF(Q36="PM","Print of the Month",""))</f>
      </c>
      <c r="AH36" s="3" t="str">
        <f>CONCATENATE("'",B36,"'"," by ",C36,CHAR(10),AF36,CHAR(10),CHAR(10),"Judges Comments: ",R36)</f>
        <v>'Burlap Rose' by Lorilee Guenter
Score: 21.2/30    
Judges Comments: interesting colors and crop, title well chosen, pin (although not in focus) seems to be the focal point of the image, whites feel a little hot</v>
      </c>
      <c r="AJ36" s="38" t="str">
        <f>CONCATENATE("Score: ",ROUND(P36,1),"    ",AG36)</f>
        <v>Score: 21.2    </v>
      </c>
      <c r="AL36" s="3" t="str">
        <f t="shared" si="29"/>
        <v>'Burlap Rose' by Lorilee Guenter
Score: 21.2      
Judges Comments: interesting colors and crop, title well chosen, pin (although not in focus) seems to be the focal point of the image, whites feel a little hot</v>
      </c>
    </row>
    <row r="37" spans="1:38" ht="45.75" customHeight="1">
      <c r="A37" s="29" t="s">
        <v>22</v>
      </c>
      <c r="B37" s="71" t="s">
        <v>126</v>
      </c>
      <c r="C37" s="82" t="s">
        <v>46</v>
      </c>
      <c r="D37" s="30">
        <v>7</v>
      </c>
      <c r="E37" s="31">
        <v>7</v>
      </c>
      <c r="F37" s="31">
        <v>8.5</v>
      </c>
      <c r="G37" s="32">
        <f>D37+E37+F37</f>
        <v>22.5</v>
      </c>
      <c r="H37" s="33">
        <v>7</v>
      </c>
      <c r="I37" s="35">
        <v>6.5</v>
      </c>
      <c r="J37" s="35">
        <v>8</v>
      </c>
      <c r="K37" s="32">
        <f>H37+I37+J37</f>
        <v>21.5</v>
      </c>
      <c r="L37" s="30">
        <v>8</v>
      </c>
      <c r="M37" s="35">
        <v>7.5</v>
      </c>
      <c r="N37" s="35">
        <v>7.5</v>
      </c>
      <c r="O37" s="32">
        <f>L37+M37+N37</f>
        <v>23</v>
      </c>
      <c r="P37" s="36">
        <f>(G37+K37+O37)/3</f>
        <v>22.333333333333332</v>
      </c>
      <c r="Q37" s="76" t="str">
        <f>VLOOKUP(AB37,'Judging Data Entry - Digital'!$AB$2:$AC$6,2,FALSE)</f>
        <v>HM</v>
      </c>
      <c r="R37" s="60" t="s">
        <v>210</v>
      </c>
      <c r="T37" s="4" t="b">
        <f>AND($T$60&lt;22,P37=$T$60)</f>
        <v>0</v>
      </c>
      <c r="U37" s="4">
        <f>IF(T37=TRUE,1,0)</f>
        <v>0</v>
      </c>
      <c r="V37" s="4" t="b">
        <f>AND($T$34=0,P37&gt;21.99)</f>
        <v>1</v>
      </c>
      <c r="W37" s="4">
        <f>IF(V37=TRUE,1,0)</f>
        <v>1</v>
      </c>
      <c r="X37" s="4" t="b">
        <f>AND($T$34=0,P37=$X$60)</f>
        <v>0</v>
      </c>
      <c r="Y37" s="4">
        <f>IF(X37=TRUE,2,0)</f>
        <v>0</v>
      </c>
      <c r="Z37" s="4" t="b">
        <f>AND(AB37=MAX($AB$35:$AB$59))</f>
        <v>0</v>
      </c>
      <c r="AA37" s="4">
        <f>IF(Z37=TRUE,1,0)</f>
        <v>0</v>
      </c>
      <c r="AB37" s="4">
        <f>T37+(V37*2)+W37+X37+Y37</f>
        <v>3</v>
      </c>
      <c r="AD37" s="37">
        <f>P37</f>
        <v>22.333333333333332</v>
      </c>
      <c r="AF37" s="38" t="str">
        <f>CONCATENATE("Score: ",ROUND(P37,1),"/30","    ",AG37)</f>
        <v>Score: 22.3/30    Honorable Mention</v>
      </c>
      <c r="AG37" s="38" t="str">
        <f>IF(Q37="HM","Honorable Mention",IF(Q37="PM","Print of the Month",""))</f>
        <v>Honorable Mention</v>
      </c>
      <c r="AH37" s="3" t="str">
        <f>CONCATENATE("'",B37,"'"," by ",C37,CHAR(10),AF37,CHAR(10),CHAR(10),"Judges Comments: ",R37)</f>
        <v>'Chained' by Kathy Meeres
Score: 22.3/30    Honorable Mention
Judges Comments: nice crop, good lines throughout, focus could be further along instead of the center, great tones, good depth to this image</v>
      </c>
      <c r="AJ37" s="38" t="str">
        <f>CONCATENATE("Score: ",ROUND(P37,1),"    ",AG37)</f>
        <v>Score: 22.3    Honorable Mention</v>
      </c>
      <c r="AL37" s="3" t="str">
        <f t="shared" si="29"/>
        <v>'Chained' by Kathy Meeres
Score: 22.3    Honorable Mention  
Judges Comments: nice crop, good lines throughout, focus could be further along instead of the center, great tones, good depth to this image</v>
      </c>
    </row>
    <row r="38" spans="1:38" ht="45.75" customHeight="1">
      <c r="A38" s="29" t="s">
        <v>22</v>
      </c>
      <c r="B38" s="71" t="s">
        <v>127</v>
      </c>
      <c r="C38" s="82" t="s">
        <v>40</v>
      </c>
      <c r="D38" s="30">
        <v>7</v>
      </c>
      <c r="E38" s="31">
        <v>7</v>
      </c>
      <c r="F38" s="31">
        <v>7</v>
      </c>
      <c r="G38" s="32">
        <f>D38+E38+F38</f>
        <v>21</v>
      </c>
      <c r="H38" s="33">
        <v>6.5</v>
      </c>
      <c r="I38" s="35">
        <v>6.5</v>
      </c>
      <c r="J38" s="35">
        <v>7</v>
      </c>
      <c r="K38" s="32">
        <f>H38+I38+J38</f>
        <v>20</v>
      </c>
      <c r="L38" s="30">
        <v>7</v>
      </c>
      <c r="M38" s="35">
        <v>7</v>
      </c>
      <c r="N38" s="35">
        <v>7</v>
      </c>
      <c r="O38" s="32">
        <f>L38+M38+N38</f>
        <v>21</v>
      </c>
      <c r="P38" s="36">
        <f>(G38+K38+O38)/3</f>
        <v>20.666666666666668</v>
      </c>
      <c r="Q38" s="76" t="str">
        <f>VLOOKUP(AB38,'Judging Data Entry - Digital'!$AB$2:$AC$6,2,FALSE)</f>
        <v> </v>
      </c>
      <c r="R38" s="60" t="s">
        <v>211</v>
      </c>
      <c r="T38" s="4" t="b">
        <f>AND($T$60&lt;22,P38=$T$60)</f>
        <v>0</v>
      </c>
      <c r="U38" s="4">
        <f>IF(T38=TRUE,1,0)</f>
        <v>0</v>
      </c>
      <c r="V38" s="4" t="b">
        <f>AND($T$34=0,P38&gt;21.99)</f>
        <v>0</v>
      </c>
      <c r="W38" s="4">
        <f>IF(V38=TRUE,1,0)</f>
        <v>0</v>
      </c>
      <c r="X38" s="4" t="b">
        <f>AND($T$34=0,P38=$X$60)</f>
        <v>0</v>
      </c>
      <c r="Y38" s="4">
        <f>IF(X38=TRUE,2,0)</f>
        <v>0</v>
      </c>
      <c r="Z38" s="4" t="b">
        <f>AND(AB38=MAX($AB$35:$AB$59))</f>
        <v>0</v>
      </c>
      <c r="AA38" s="4">
        <f>IF(Z38=TRUE,1,0)</f>
        <v>0</v>
      </c>
      <c r="AB38" s="4">
        <f>T38+(V38*2)+W38+X38+Y38</f>
        <v>0</v>
      </c>
      <c r="AD38" s="37">
        <f>P38</f>
        <v>20.666666666666668</v>
      </c>
      <c r="AF38" s="38" t="str">
        <f>CONCATENATE("Score: ",ROUND(P38,1),"/30","    ",AG38)</f>
        <v>Score: 20.7/30    </v>
      </c>
      <c r="AG38" s="38">
        <f>IF(Q38="HM","Honorable Mention",IF(Q38="PM","Print of the Month",""))</f>
      </c>
      <c r="AH38" s="3" t="str">
        <f>CONCATENATE("'",B38,"'"," by ",C38,CHAR(10),AF38,CHAR(10),CHAR(10),"Judges Comments: ",R38)</f>
        <v>'Check Out My Wings' by Gayvin Franson
Score: 20.7/30    
Judges Comments: difficult subject to capture well, a little soft, focus not in the right spot</v>
      </c>
      <c r="AJ38" s="38" t="str">
        <f>CONCATENATE("Score: ",ROUND(P38,1),"    ",AG38)</f>
        <v>Score: 20.7    </v>
      </c>
      <c r="AL38" s="3" t="str">
        <f t="shared" si="29"/>
        <v>'Check Out My Wings' by Gayvin Franson
Score: 20.7      
Judges Comments: difficult subject to capture well, a little soft, focus not in the right spot</v>
      </c>
    </row>
    <row r="39" spans="1:38" ht="45.75" customHeight="1">
      <c r="A39" s="29" t="s">
        <v>22</v>
      </c>
      <c r="B39" s="70" t="s">
        <v>128</v>
      </c>
      <c r="C39" s="82" t="s">
        <v>44</v>
      </c>
      <c r="D39" s="30">
        <v>6.5</v>
      </c>
      <c r="E39" s="31">
        <v>7</v>
      </c>
      <c r="F39" s="31">
        <v>7</v>
      </c>
      <c r="G39" s="32">
        <f>D39+E39+F39</f>
        <v>20.5</v>
      </c>
      <c r="H39" s="33">
        <v>7</v>
      </c>
      <c r="I39" s="35">
        <v>6</v>
      </c>
      <c r="J39" s="35">
        <v>7.5</v>
      </c>
      <c r="K39" s="32">
        <f>H39+I39+J39</f>
        <v>20.5</v>
      </c>
      <c r="L39" s="30">
        <v>6.5</v>
      </c>
      <c r="M39" s="35">
        <v>7</v>
      </c>
      <c r="N39" s="35">
        <v>7</v>
      </c>
      <c r="O39" s="32">
        <f>L39+M39+N39</f>
        <v>20.5</v>
      </c>
      <c r="P39" s="36">
        <f>(G39+K39+O39)/3</f>
        <v>20.5</v>
      </c>
      <c r="Q39" s="76" t="str">
        <f>VLOOKUP(AB39,'Judging Data Entry - Digital'!$AB$2:$AC$6,2,FALSE)</f>
        <v> </v>
      </c>
      <c r="R39" s="60" t="s">
        <v>212</v>
      </c>
      <c r="T39" s="4" t="b">
        <f>AND($T$60&lt;22,P39=$T$60)</f>
        <v>0</v>
      </c>
      <c r="U39" s="4">
        <f>IF(T39=TRUE,1,0)</f>
        <v>0</v>
      </c>
      <c r="V39" s="4" t="b">
        <f>AND($T$34=0,P39&gt;21.99)</f>
        <v>0</v>
      </c>
      <c r="W39" s="4">
        <f>IF(V39=TRUE,1,0)</f>
        <v>0</v>
      </c>
      <c r="X39" s="4" t="b">
        <f>AND($T$34=0,P39=$X$60)</f>
        <v>0</v>
      </c>
      <c r="Y39" s="4">
        <f>IF(X39=TRUE,2,0)</f>
        <v>0</v>
      </c>
      <c r="Z39" s="4" t="b">
        <f>AND(AB39=MAX($AB$35:$AB$59))</f>
        <v>0</v>
      </c>
      <c r="AA39" s="4">
        <f>IF(Z39=TRUE,1,0)</f>
        <v>0</v>
      </c>
      <c r="AB39" s="4">
        <f>T39+(V39*2)+W39+X39+Y39</f>
        <v>0</v>
      </c>
      <c r="AD39" s="37">
        <f>P39</f>
        <v>20.5</v>
      </c>
      <c r="AF39" s="38" t="str">
        <f aca="true" t="shared" si="30" ref="AF39:AF56">CONCATENATE("Score: ",ROUND(P39,1),"/30","    ",AG39)</f>
        <v>Score: 20.5/30    </v>
      </c>
      <c r="AG39" s="38">
        <f aca="true" t="shared" si="31" ref="AG39:AG56">IF(Q39="HM","Honorable Mention",IF(Q39="PM","Print of the Month",""))</f>
      </c>
      <c r="AH39" s="3" t="str">
        <f aca="true" t="shared" si="32" ref="AH39:AH56">CONCATENATE("'",B39,"'"," by ",C39,CHAR(10),AF39,CHAR(10),CHAR(10),"Judges Comments: ",R39)</f>
        <v>'Damsel, not in distress' by Bas Hobson
Score: 20.5/30    
Judges Comments: good subject placement, seems a little blown out on the flower, B&amp;W conversion not done all that well</v>
      </c>
      <c r="AJ39" s="38" t="str">
        <f aca="true" t="shared" si="33" ref="AJ39:AJ56">CONCATENATE("Score: ",ROUND(P39,1),"    ",AG39)</f>
        <v>Score: 20.5    </v>
      </c>
      <c r="AL39" s="3" t="str">
        <f t="shared" si="29"/>
        <v>'Damsel, not in distress' by Bas Hobson
Score: 20.5      
Judges Comments: good subject placement, seems a little blown out on the flower, B&amp;W conversion not done all that well</v>
      </c>
    </row>
    <row r="40" spans="1:38" ht="45.75" customHeight="1">
      <c r="A40" s="29" t="s">
        <v>22</v>
      </c>
      <c r="B40" s="70" t="s">
        <v>129</v>
      </c>
      <c r="C40" s="82" t="s">
        <v>51</v>
      </c>
      <c r="D40" s="30">
        <v>7</v>
      </c>
      <c r="E40" s="31">
        <v>6</v>
      </c>
      <c r="F40" s="31">
        <v>7</v>
      </c>
      <c r="G40" s="32">
        <f aca="true" t="shared" si="34" ref="G40:G56">D40+E40+F40</f>
        <v>20</v>
      </c>
      <c r="H40" s="33">
        <v>6.5</v>
      </c>
      <c r="I40" s="35">
        <v>6</v>
      </c>
      <c r="J40" s="35">
        <v>7.5</v>
      </c>
      <c r="K40" s="32">
        <f aca="true" t="shared" si="35" ref="K40:K56">H40+I40+J40</f>
        <v>20</v>
      </c>
      <c r="L40" s="30">
        <v>7</v>
      </c>
      <c r="M40" s="35">
        <v>6</v>
      </c>
      <c r="N40" s="35">
        <v>7.5</v>
      </c>
      <c r="O40" s="32">
        <f aca="true" t="shared" si="36" ref="O40:O56">L40+M40+N40</f>
        <v>20.5</v>
      </c>
      <c r="P40" s="36">
        <f aca="true" t="shared" si="37" ref="P40:P56">(G40+K40+O40)/3</f>
        <v>20.166666666666668</v>
      </c>
      <c r="Q40" s="76" t="str">
        <f>VLOOKUP(AB40,'Judging Data Entry - Digital'!$AB$2:$AC$6,2,FALSE)</f>
        <v> </v>
      </c>
      <c r="R40" s="60" t="s">
        <v>213</v>
      </c>
      <c r="T40" s="4" t="b">
        <f aca="true" t="shared" si="38" ref="T40:T57">AND($T$60&lt;22,P40=$T$60)</f>
        <v>0</v>
      </c>
      <c r="U40" s="4">
        <f aca="true" t="shared" si="39" ref="U40:U56">IF(T40=TRUE,1,0)</f>
        <v>0</v>
      </c>
      <c r="V40" s="4" t="b">
        <f aca="true" t="shared" si="40" ref="V40:V56">AND($T$34=0,P40&gt;21.99)</f>
        <v>0</v>
      </c>
      <c r="W40" s="4">
        <f aca="true" t="shared" si="41" ref="W40:W56">IF(V40=TRUE,1,0)</f>
        <v>0</v>
      </c>
      <c r="X40" s="4" t="b">
        <f>AND($T$34=0,P40=$X$60)</f>
        <v>0</v>
      </c>
      <c r="Y40" s="4">
        <f aca="true" t="shared" si="42" ref="Y40:Y56">IF(X40=TRUE,2,0)</f>
        <v>0</v>
      </c>
      <c r="Z40" s="4" t="b">
        <f>AND(AB40=MAX($AB$35:$AB$59))</f>
        <v>0</v>
      </c>
      <c r="AA40" s="4">
        <f aca="true" t="shared" si="43" ref="AA40:AA56">IF(Z40=TRUE,1,0)</f>
        <v>0</v>
      </c>
      <c r="AB40" s="4">
        <f aca="true" t="shared" si="44" ref="AB40:AB56">T40+(V40*2)+W40+X40+Y40</f>
        <v>0</v>
      </c>
      <c r="AD40" s="37">
        <f aca="true" t="shared" si="45" ref="AD40:AD56">P40</f>
        <v>20.166666666666668</v>
      </c>
      <c r="AF40" s="38" t="str">
        <f t="shared" si="30"/>
        <v>Score: 20.2/30    </v>
      </c>
      <c r="AG40" s="38">
        <f t="shared" si="31"/>
      </c>
      <c r="AH40" s="3" t="str">
        <f t="shared" si="32"/>
        <v>'Dragonfly' by Gordon Sukut
Score: 20.2/30    
Judges Comments: good detail, good contrast between subject and background, wrong crop (3 parts are cut off)</v>
      </c>
      <c r="AJ40" s="38" t="str">
        <f t="shared" si="33"/>
        <v>Score: 20.2    </v>
      </c>
      <c r="AL40" s="3" t="str">
        <f t="shared" si="29"/>
        <v>'Dragonfly' by Gordon Sukut
Score: 20.2      
Judges Comments: good detail, good contrast between subject and background, wrong crop (3 parts are cut off)</v>
      </c>
    </row>
    <row r="41" spans="1:38" ht="45.75" customHeight="1">
      <c r="A41" s="29" t="s">
        <v>22</v>
      </c>
      <c r="B41" s="70" t="s">
        <v>130</v>
      </c>
      <c r="C41" s="82" t="s">
        <v>48</v>
      </c>
      <c r="D41" s="30">
        <v>7</v>
      </c>
      <c r="E41" s="31">
        <v>7.5</v>
      </c>
      <c r="F41" s="31">
        <v>7.5</v>
      </c>
      <c r="G41" s="32">
        <f t="shared" si="34"/>
        <v>22</v>
      </c>
      <c r="H41" s="33">
        <v>7</v>
      </c>
      <c r="I41" s="35">
        <v>7.5</v>
      </c>
      <c r="J41" s="35">
        <v>8</v>
      </c>
      <c r="K41" s="32">
        <f t="shared" si="35"/>
        <v>22.5</v>
      </c>
      <c r="L41" s="30">
        <v>7</v>
      </c>
      <c r="M41" s="35">
        <v>7</v>
      </c>
      <c r="N41" s="35">
        <v>7.5</v>
      </c>
      <c r="O41" s="32">
        <f t="shared" si="36"/>
        <v>21.5</v>
      </c>
      <c r="P41" s="36">
        <f t="shared" si="37"/>
        <v>22</v>
      </c>
      <c r="Q41" s="76" t="str">
        <f>VLOOKUP(AB41,'Judging Data Entry - Digital'!$AB$2:$AC$6,2,FALSE)</f>
        <v>HM</v>
      </c>
      <c r="R41" s="60" t="s">
        <v>270</v>
      </c>
      <c r="T41" s="4" t="b">
        <f t="shared" si="38"/>
        <v>0</v>
      </c>
      <c r="U41" s="4">
        <f t="shared" si="39"/>
        <v>0</v>
      </c>
      <c r="V41" s="4" t="b">
        <f t="shared" si="40"/>
        <v>1</v>
      </c>
      <c r="W41" s="4">
        <f t="shared" si="41"/>
        <v>1</v>
      </c>
      <c r="X41" s="4" t="b">
        <f>AND($T$34=0,P41=$X$60)</f>
        <v>0</v>
      </c>
      <c r="Y41" s="4">
        <f t="shared" si="42"/>
        <v>0</v>
      </c>
      <c r="Z41" s="4" t="b">
        <f>AND(AB41=MAX($AB$35:$AB$59))</f>
        <v>0</v>
      </c>
      <c r="AA41" s="4">
        <f t="shared" si="43"/>
        <v>0</v>
      </c>
      <c r="AB41" s="4">
        <f t="shared" si="44"/>
        <v>3</v>
      </c>
      <c r="AD41" s="37">
        <f t="shared" si="45"/>
        <v>22</v>
      </c>
      <c r="AF41" s="38" t="str">
        <f t="shared" si="30"/>
        <v>Score: 22/30    Honorable Mention</v>
      </c>
      <c r="AG41" s="38" t="str">
        <f t="shared" si="31"/>
        <v>Honorable Mention</v>
      </c>
      <c r="AH41" s="3" t="str">
        <f t="shared" si="32"/>
        <v>'Eight Eyes' by Dale Read
Score: 22/30    Honorable Mention
Judges Comments: bottom left corner needs to be moved right a little, a little noisy, good title </v>
      </c>
      <c r="AJ41" s="38" t="str">
        <f t="shared" si="33"/>
        <v>Score: 22    Honorable Mention</v>
      </c>
      <c r="AL41" s="3" t="str">
        <f t="shared" si="29"/>
        <v>'Eight Eyes' by Dale Read
Score: 22    Honorable Mention  
Judges Comments: bottom left corner needs to be moved right a little, a little noisy, good title </v>
      </c>
    </row>
    <row r="42" spans="1:38" ht="45.75" customHeight="1">
      <c r="A42" s="29" t="s">
        <v>22</v>
      </c>
      <c r="B42" s="70" t="s">
        <v>131</v>
      </c>
      <c r="C42" s="82" t="s">
        <v>38</v>
      </c>
      <c r="D42" s="30">
        <v>6</v>
      </c>
      <c r="E42" s="31">
        <v>8</v>
      </c>
      <c r="F42" s="31">
        <v>7.5</v>
      </c>
      <c r="G42" s="32">
        <f t="shared" si="34"/>
        <v>21.5</v>
      </c>
      <c r="H42" s="33">
        <v>6.5</v>
      </c>
      <c r="I42" s="35">
        <v>8.5</v>
      </c>
      <c r="J42" s="35">
        <v>8.5</v>
      </c>
      <c r="K42" s="32">
        <f t="shared" si="35"/>
        <v>23.5</v>
      </c>
      <c r="L42" s="30">
        <v>7.5</v>
      </c>
      <c r="M42" s="35">
        <v>8.5</v>
      </c>
      <c r="N42" s="35">
        <v>8</v>
      </c>
      <c r="O42" s="32">
        <f t="shared" si="36"/>
        <v>24</v>
      </c>
      <c r="P42" s="36">
        <f t="shared" si="37"/>
        <v>23</v>
      </c>
      <c r="Q42" s="76" t="str">
        <f>VLOOKUP(AB42,'Judging Data Entry - Digital'!$AB$2:$AC$6,2,FALSE)</f>
        <v>HM</v>
      </c>
      <c r="R42" s="60" t="s">
        <v>214</v>
      </c>
      <c r="T42" s="4" t="b">
        <f t="shared" si="38"/>
        <v>0</v>
      </c>
      <c r="U42" s="4">
        <f t="shared" si="39"/>
        <v>0</v>
      </c>
      <c r="V42" s="4" t="b">
        <f t="shared" si="40"/>
        <v>1</v>
      </c>
      <c r="W42" s="4">
        <f t="shared" si="41"/>
        <v>1</v>
      </c>
      <c r="X42" s="4" t="b">
        <f>AND($T$34=0,P42=$X$60)</f>
        <v>0</v>
      </c>
      <c r="Y42" s="4">
        <f t="shared" si="42"/>
        <v>0</v>
      </c>
      <c r="Z42" s="4" t="b">
        <f>AND(AB42=MAX($AB$35:$AB$59))</f>
        <v>0</v>
      </c>
      <c r="AA42" s="4">
        <f t="shared" si="43"/>
        <v>0</v>
      </c>
      <c r="AB42" s="4">
        <f t="shared" si="44"/>
        <v>3</v>
      </c>
      <c r="AD42" s="37">
        <f t="shared" si="45"/>
        <v>23</v>
      </c>
      <c r="AF42" s="38" t="str">
        <f t="shared" si="30"/>
        <v>Score: 23/30    Honorable Mention</v>
      </c>
      <c r="AG42" s="38" t="str">
        <f t="shared" si="31"/>
        <v>Honorable Mention</v>
      </c>
      <c r="AH42" s="3" t="str">
        <f t="shared" si="32"/>
        <v>'Eye of the Dragon' by Michael Cuggy
Score: 23/30    Honorable Mention
Judges Comments: good detail, great macro image, nice composition but the crop could be improved a little (maybe less dragonfly)</v>
      </c>
      <c r="AJ42" s="38" t="str">
        <f t="shared" si="33"/>
        <v>Score: 23    Honorable Mention</v>
      </c>
      <c r="AL42" s="3" t="str">
        <f t="shared" si="29"/>
        <v>'Eye of the Dragon' by Michael Cuggy
Score: 23    Honorable Mention  
Judges Comments: good detail, great macro image, nice composition but the crop could be improved a little (maybe less dragonfly)</v>
      </c>
    </row>
    <row r="43" spans="1:38" ht="45.75" customHeight="1">
      <c r="A43" s="29" t="s">
        <v>22</v>
      </c>
      <c r="B43" s="70" t="s">
        <v>186</v>
      </c>
      <c r="C43" s="82" t="s">
        <v>36</v>
      </c>
      <c r="D43" s="30">
        <v>7.5</v>
      </c>
      <c r="E43" s="31">
        <v>7.5</v>
      </c>
      <c r="F43" s="31">
        <v>8</v>
      </c>
      <c r="G43" s="32">
        <f>D43+E43+F43</f>
        <v>23</v>
      </c>
      <c r="H43" s="33">
        <v>7.5</v>
      </c>
      <c r="I43" s="35">
        <v>7</v>
      </c>
      <c r="J43" s="35">
        <v>7</v>
      </c>
      <c r="K43" s="32">
        <f>H43+I43+J43</f>
        <v>21.5</v>
      </c>
      <c r="L43" s="30">
        <v>8</v>
      </c>
      <c r="M43" s="35">
        <v>8</v>
      </c>
      <c r="N43" s="35">
        <v>7</v>
      </c>
      <c r="O43" s="32">
        <f>L43+M43+N43</f>
        <v>23</v>
      </c>
      <c r="P43" s="36">
        <f>(G43+K43+O43)/3</f>
        <v>22.5</v>
      </c>
      <c r="Q43" s="76" t="str">
        <f>VLOOKUP(AB43,'Judging Data Entry - Digital'!$AB$2:$AC$6,2,FALSE)</f>
        <v>HM</v>
      </c>
      <c r="R43" s="60" t="s">
        <v>273</v>
      </c>
      <c r="T43" s="4" t="b">
        <f>AND($T$60&lt;22,P43=$T$60)</f>
        <v>0</v>
      </c>
      <c r="U43" s="4">
        <f>IF(T43=TRUE,1,0)</f>
        <v>0</v>
      </c>
      <c r="V43" s="4" t="b">
        <f>AND($T$34=0,P43&gt;21.99)</f>
        <v>1</v>
      </c>
      <c r="W43" s="4">
        <f>IF(V43=TRUE,1,0)</f>
        <v>1</v>
      </c>
      <c r="X43" s="4" t="b">
        <f>AND($T$34=0,P43=$X$60)</f>
        <v>0</v>
      </c>
      <c r="Y43" s="4">
        <f>IF(X43=TRUE,2,0)</f>
        <v>0</v>
      </c>
      <c r="Z43" s="4" t="b">
        <f>AND(AB43=MAX($AB$35:$AB$59))</f>
        <v>0</v>
      </c>
      <c r="AA43" s="4">
        <f>IF(Z43=TRUE,1,0)</f>
        <v>0</v>
      </c>
      <c r="AB43" s="4">
        <f>T43+(V43*2)+W43+X43+Y43</f>
        <v>3</v>
      </c>
      <c r="AD43" s="37">
        <f>P43</f>
        <v>22.5</v>
      </c>
      <c r="AF43" s="38" t="str">
        <f>CONCATENATE("Score: ",ROUND(P43,1),"/30","    ",AG43)</f>
        <v>Score: 22.5/30    Honorable Mention</v>
      </c>
      <c r="AG43" s="38" t="str">
        <f>IF(Q43="HM","Honorable Mention",IF(Q43="PM","Print of the Month",""))</f>
        <v>Honorable Mention</v>
      </c>
      <c r="AH43" s="3" t="str">
        <f>CONCATENATE("'",B43,"'"," by ",C43,CHAR(10),AF43,CHAR(10),CHAR(10),"Judges Comments: ",R43)</f>
        <v>'Eye of the Storm' by Jamie Cleveland
Score: 22.5/30    Honorable Mention
Judges Comments: good detail, interesting crop, good title, little too much noise, catch light a little distracting</v>
      </c>
      <c r="AJ43" s="38" t="str">
        <f>CONCATENATE("Score: ",ROUND(P43,1),"    ",AG43)</f>
        <v>Score: 22.5    Honorable Mention</v>
      </c>
      <c r="AL43" s="3" t="str">
        <f>CONCATENATE("'",B43,"'"," by ",C43,CHAR(10),AJ43,"  ",AK43,CHAR(10),"Judges Comments: ",R43)</f>
        <v>'Eye of the Storm' by Jamie Cleveland
Score: 22.5    Honorable Mention  
Judges Comments: good detail, interesting crop, good title, little too much noise, catch light a little distracting</v>
      </c>
    </row>
    <row r="44" spans="1:38" ht="45.75" customHeight="1">
      <c r="A44" s="29" t="s">
        <v>22</v>
      </c>
      <c r="B44" s="70" t="s">
        <v>132</v>
      </c>
      <c r="C44" s="82" t="s">
        <v>59</v>
      </c>
      <c r="D44" s="30">
        <v>7.5</v>
      </c>
      <c r="E44" s="31">
        <v>8</v>
      </c>
      <c r="F44" s="31">
        <v>8</v>
      </c>
      <c r="G44" s="32">
        <f t="shared" si="34"/>
        <v>23.5</v>
      </c>
      <c r="H44" s="33">
        <v>7</v>
      </c>
      <c r="I44" s="35">
        <v>8</v>
      </c>
      <c r="J44" s="35">
        <v>7.5</v>
      </c>
      <c r="K44" s="32">
        <f t="shared" si="35"/>
        <v>22.5</v>
      </c>
      <c r="L44" s="30">
        <v>7.5</v>
      </c>
      <c r="M44" s="35">
        <v>7.5</v>
      </c>
      <c r="N44" s="35">
        <v>8</v>
      </c>
      <c r="O44" s="32">
        <f t="shared" si="36"/>
        <v>23</v>
      </c>
      <c r="P44" s="36">
        <f t="shared" si="37"/>
        <v>23</v>
      </c>
      <c r="Q44" s="76" t="str">
        <f>VLOOKUP(AB44,'Judging Data Entry - Digital'!$AB$2:$AC$6,2,FALSE)</f>
        <v>HM</v>
      </c>
      <c r="R44" s="60" t="s">
        <v>215</v>
      </c>
      <c r="T44" s="4" t="b">
        <f t="shared" si="38"/>
        <v>0</v>
      </c>
      <c r="U44" s="4">
        <f t="shared" si="39"/>
        <v>0</v>
      </c>
      <c r="V44" s="4" t="b">
        <f t="shared" si="40"/>
        <v>1</v>
      </c>
      <c r="W44" s="4">
        <f t="shared" si="41"/>
        <v>1</v>
      </c>
      <c r="X44" s="4" t="b">
        <f>AND($T$34=0,P44=$X$60)</f>
        <v>0</v>
      </c>
      <c r="Y44" s="4">
        <f t="shared" si="42"/>
        <v>0</v>
      </c>
      <c r="Z44" s="4" t="b">
        <f>AND(AB44=MAX($AB$35:$AB$59))</f>
        <v>0</v>
      </c>
      <c r="AA44" s="4">
        <f t="shared" si="43"/>
        <v>0</v>
      </c>
      <c r="AB44" s="4">
        <f t="shared" si="44"/>
        <v>3</v>
      </c>
      <c r="AD44" s="37">
        <f t="shared" si="45"/>
        <v>23</v>
      </c>
      <c r="AF44" s="38" t="str">
        <f t="shared" si="30"/>
        <v>Score: 23/30    Honorable Mention</v>
      </c>
      <c r="AG44" s="38" t="str">
        <f t="shared" si="31"/>
        <v>Honorable Mention</v>
      </c>
      <c r="AH44" s="3" t="str">
        <f t="shared" si="32"/>
        <v>'Graceful Bow' by Nina Henry
Score: 23/30    Honorable Mention
Judges Comments: great crop, nice strong contrast, good detail, good tonal range (perhaps a little too bright), great positioning of the subject </v>
      </c>
      <c r="AJ44" s="38" t="str">
        <f t="shared" si="33"/>
        <v>Score: 23    Honorable Mention</v>
      </c>
      <c r="AL44" s="3" t="str">
        <f t="shared" si="29"/>
        <v>'Graceful Bow' by Nina Henry
Score: 23    Honorable Mention  
Judges Comments: great crop, nice strong contrast, good detail, good tonal range (perhaps a little too bright), great positioning of the subject </v>
      </c>
    </row>
    <row r="45" spans="1:38" ht="45.75" customHeight="1">
      <c r="A45" s="29" t="s">
        <v>22</v>
      </c>
      <c r="B45" s="70" t="s">
        <v>133</v>
      </c>
      <c r="C45" s="82" t="s">
        <v>58</v>
      </c>
      <c r="D45" s="30">
        <v>6.5</v>
      </c>
      <c r="E45" s="31">
        <v>7.5</v>
      </c>
      <c r="F45" s="31">
        <v>8.5</v>
      </c>
      <c r="G45" s="32">
        <f t="shared" si="34"/>
        <v>22.5</v>
      </c>
      <c r="H45" s="33">
        <v>6</v>
      </c>
      <c r="I45" s="35">
        <v>9</v>
      </c>
      <c r="J45" s="35">
        <v>8.5</v>
      </c>
      <c r="K45" s="32">
        <f t="shared" si="35"/>
        <v>23.5</v>
      </c>
      <c r="L45" s="30">
        <v>7</v>
      </c>
      <c r="M45" s="35">
        <v>9</v>
      </c>
      <c r="N45" s="35">
        <v>8.5</v>
      </c>
      <c r="O45" s="32">
        <f t="shared" si="36"/>
        <v>24.5</v>
      </c>
      <c r="P45" s="36">
        <f t="shared" si="37"/>
        <v>23.5</v>
      </c>
      <c r="Q45" s="76" t="str">
        <f>VLOOKUP(AB45,'Judging Data Entry - Digital'!$AB$2:$AC$6,2,FALSE)</f>
        <v>HM</v>
      </c>
      <c r="R45" s="60" t="s">
        <v>216</v>
      </c>
      <c r="T45" s="4" t="b">
        <f t="shared" si="38"/>
        <v>0</v>
      </c>
      <c r="U45" s="4">
        <f t="shared" si="39"/>
        <v>0</v>
      </c>
      <c r="V45" s="4" t="b">
        <f t="shared" si="40"/>
        <v>1</v>
      </c>
      <c r="W45" s="4">
        <f t="shared" si="41"/>
        <v>1</v>
      </c>
      <c r="X45" s="4" t="b">
        <f>AND($T$34=0,P45=$X$60)</f>
        <v>0</v>
      </c>
      <c r="Y45" s="4">
        <f t="shared" si="42"/>
        <v>0</v>
      </c>
      <c r="Z45" s="4" t="b">
        <f>AND(AB45=MAX($AB$35:$AB$59))</f>
        <v>0</v>
      </c>
      <c r="AA45" s="4">
        <f t="shared" si="43"/>
        <v>0</v>
      </c>
      <c r="AB45" s="4">
        <f t="shared" si="44"/>
        <v>3</v>
      </c>
      <c r="AD45" s="37">
        <f t="shared" si="45"/>
        <v>23.5</v>
      </c>
      <c r="AF45" s="38" t="str">
        <f t="shared" si="30"/>
        <v>Score: 23.5/30    Honorable Mention</v>
      </c>
      <c r="AG45" s="38" t="str">
        <f t="shared" si="31"/>
        <v>Honorable Mention</v>
      </c>
      <c r="AH45" s="3" t="str">
        <f t="shared" si="32"/>
        <v>'Just Call Me Crystal' by Gerald Hammerling
Score: 23.5/30    Honorable Mention
Judges Comments: nice crop (that the subject's not perfectly horizontal or vertical), a little soft</v>
      </c>
      <c r="AJ45" s="38" t="str">
        <f t="shared" si="33"/>
        <v>Score: 23.5    Honorable Mention</v>
      </c>
      <c r="AL45" s="3" t="str">
        <f t="shared" si="29"/>
        <v>'Just Call Me Crystal' by Gerald Hammerling
Score: 23.5    Honorable Mention  
Judges Comments: nice crop (that the subject's not perfectly horizontal or vertical), a little soft</v>
      </c>
    </row>
    <row r="46" spans="1:38" ht="45.75" customHeight="1">
      <c r="A46" s="29" t="s">
        <v>22</v>
      </c>
      <c r="B46" s="70" t="s">
        <v>134</v>
      </c>
      <c r="C46" s="82" t="s">
        <v>54</v>
      </c>
      <c r="D46" s="30">
        <v>6</v>
      </c>
      <c r="E46" s="31">
        <v>6</v>
      </c>
      <c r="F46" s="31">
        <v>7</v>
      </c>
      <c r="G46" s="32">
        <f t="shared" si="34"/>
        <v>19</v>
      </c>
      <c r="H46" s="33">
        <v>6</v>
      </c>
      <c r="I46" s="35">
        <v>7</v>
      </c>
      <c r="J46" s="35">
        <v>6.5</v>
      </c>
      <c r="K46" s="32">
        <f t="shared" si="35"/>
        <v>19.5</v>
      </c>
      <c r="L46" s="30">
        <v>5</v>
      </c>
      <c r="M46" s="35">
        <v>7</v>
      </c>
      <c r="N46" s="35">
        <v>5</v>
      </c>
      <c r="O46" s="32">
        <f t="shared" si="36"/>
        <v>17</v>
      </c>
      <c r="P46" s="36">
        <f t="shared" si="37"/>
        <v>18.5</v>
      </c>
      <c r="Q46" s="76" t="str">
        <f>VLOOKUP(AB46,'Judging Data Entry - Digital'!$AB$2:$AC$6,2,FALSE)</f>
        <v> </v>
      </c>
      <c r="R46" s="60" t="s">
        <v>217</v>
      </c>
      <c r="T46" s="4" t="b">
        <f t="shared" si="38"/>
        <v>0</v>
      </c>
      <c r="U46" s="4">
        <f t="shared" si="39"/>
        <v>0</v>
      </c>
      <c r="V46" s="4" t="b">
        <f t="shared" si="40"/>
        <v>0</v>
      </c>
      <c r="W46" s="4">
        <f t="shared" si="41"/>
        <v>0</v>
      </c>
      <c r="X46" s="4" t="b">
        <f>AND($T$34=0,P46=$X$60)</f>
        <v>0</v>
      </c>
      <c r="Y46" s="4">
        <f t="shared" si="42"/>
        <v>0</v>
      </c>
      <c r="Z46" s="4" t="b">
        <f>AND(AB46=MAX($AB$35:$AB$59))</f>
        <v>0</v>
      </c>
      <c r="AA46" s="4">
        <f t="shared" si="43"/>
        <v>0</v>
      </c>
      <c r="AB46" s="4">
        <f t="shared" si="44"/>
        <v>0</v>
      </c>
      <c r="AD46" s="37">
        <f t="shared" si="45"/>
        <v>18.5</v>
      </c>
      <c r="AF46" s="38" t="str">
        <f t="shared" si="30"/>
        <v>Score: 18.5/30    </v>
      </c>
      <c r="AG46" s="38">
        <f t="shared" si="31"/>
      </c>
      <c r="AH46" s="3" t="str">
        <f t="shared" si="32"/>
        <v>'Mostly Red Red Red' by Ivan Gidluck
Score: 18.5/30    
Judges Comments: nice crop, lighting is a little harsh, seems a little soft, good composition, not a true monochrome</v>
      </c>
      <c r="AJ46" s="38" t="str">
        <f t="shared" si="33"/>
        <v>Score: 18.5    </v>
      </c>
      <c r="AL46" s="3" t="str">
        <f t="shared" si="29"/>
        <v>'Mostly Red Red Red' by Ivan Gidluck
Score: 18.5      
Judges Comments: nice crop, lighting is a little harsh, seems a little soft, good composition, not a true monochrome</v>
      </c>
    </row>
    <row r="47" spans="1:38" ht="45.75" customHeight="1">
      <c r="A47" s="29" t="s">
        <v>22</v>
      </c>
      <c r="B47" s="70" t="s">
        <v>135</v>
      </c>
      <c r="C47" s="82" t="s">
        <v>49</v>
      </c>
      <c r="D47" s="30">
        <v>7</v>
      </c>
      <c r="E47" s="31">
        <v>7.5</v>
      </c>
      <c r="F47" s="31">
        <v>7.5</v>
      </c>
      <c r="G47" s="32">
        <f t="shared" si="34"/>
        <v>22</v>
      </c>
      <c r="H47" s="33">
        <v>6.5</v>
      </c>
      <c r="I47" s="35">
        <v>7</v>
      </c>
      <c r="J47" s="35">
        <v>8</v>
      </c>
      <c r="K47" s="32">
        <f t="shared" si="35"/>
        <v>21.5</v>
      </c>
      <c r="L47" s="30">
        <v>7</v>
      </c>
      <c r="M47" s="35">
        <v>7</v>
      </c>
      <c r="N47" s="35">
        <v>8</v>
      </c>
      <c r="O47" s="32">
        <f t="shared" si="36"/>
        <v>22</v>
      </c>
      <c r="P47" s="36">
        <f t="shared" si="37"/>
        <v>21.833333333333332</v>
      </c>
      <c r="Q47" s="76" t="str">
        <f>VLOOKUP(AB47,'Judging Data Entry - Digital'!$AB$2:$AC$6,2,FALSE)</f>
        <v> </v>
      </c>
      <c r="R47" s="60" t="s">
        <v>218</v>
      </c>
      <c r="T47" s="4" t="b">
        <f t="shared" si="38"/>
        <v>0</v>
      </c>
      <c r="U47" s="4">
        <f t="shared" si="39"/>
        <v>0</v>
      </c>
      <c r="V47" s="4" t="b">
        <f t="shared" si="40"/>
        <v>0</v>
      </c>
      <c r="W47" s="4">
        <f t="shared" si="41"/>
        <v>0</v>
      </c>
      <c r="X47" s="4" t="b">
        <f>AND($T$34=0,P47=$X$60)</f>
        <v>0</v>
      </c>
      <c r="Y47" s="4">
        <f t="shared" si="42"/>
        <v>0</v>
      </c>
      <c r="Z47" s="4" t="b">
        <f>AND(AB47=MAX($AB$35:$AB$59))</f>
        <v>0</v>
      </c>
      <c r="AA47" s="4">
        <f t="shared" si="43"/>
        <v>0</v>
      </c>
      <c r="AB47" s="4">
        <f t="shared" si="44"/>
        <v>0</v>
      </c>
      <c r="AD47" s="37">
        <f t="shared" si="45"/>
        <v>21.833333333333332</v>
      </c>
      <c r="AF47" s="38" t="str">
        <f t="shared" si="30"/>
        <v>Score: 21.8/30    </v>
      </c>
      <c r="AG47" s="38">
        <f t="shared" si="31"/>
      </c>
      <c r="AH47" s="3" t="str">
        <f t="shared" si="32"/>
        <v>'My Good Side' by Doris Santha
Score: 21.8/30    
Judges Comments: good placement of the subject - just enough space around it, crisp detail in the wings, nice contrast between subject and background, tone down the bright lower corners</v>
      </c>
      <c r="AJ47" s="38" t="str">
        <f t="shared" si="33"/>
        <v>Score: 21.8    </v>
      </c>
      <c r="AL47" s="3" t="str">
        <f t="shared" si="29"/>
        <v>'My Good Side' by Doris Santha
Score: 21.8      
Judges Comments: good placement of the subject - just enough space around it, crisp detail in the wings, nice contrast between subject and background, tone down the bright lower corners</v>
      </c>
    </row>
    <row r="48" spans="1:38" ht="45.75" customHeight="1">
      <c r="A48" s="29" t="s">
        <v>22</v>
      </c>
      <c r="B48" s="70" t="s">
        <v>136</v>
      </c>
      <c r="C48" s="82" t="s">
        <v>60</v>
      </c>
      <c r="D48" s="30">
        <v>7.5</v>
      </c>
      <c r="E48" s="31">
        <v>7</v>
      </c>
      <c r="F48" s="31">
        <v>8.5</v>
      </c>
      <c r="G48" s="32">
        <f t="shared" si="34"/>
        <v>23</v>
      </c>
      <c r="H48" s="33">
        <v>6.5</v>
      </c>
      <c r="I48" s="35">
        <v>8</v>
      </c>
      <c r="J48" s="35">
        <v>8</v>
      </c>
      <c r="K48" s="32">
        <f t="shared" si="35"/>
        <v>22.5</v>
      </c>
      <c r="L48" s="30">
        <v>7</v>
      </c>
      <c r="M48" s="35">
        <v>7</v>
      </c>
      <c r="N48" s="35">
        <v>7.5</v>
      </c>
      <c r="O48" s="32">
        <f t="shared" si="36"/>
        <v>21.5</v>
      </c>
      <c r="P48" s="36">
        <f t="shared" si="37"/>
        <v>22.333333333333332</v>
      </c>
      <c r="Q48" s="76" t="str">
        <f>VLOOKUP(AB48,'Judging Data Entry - Digital'!$AB$2:$AC$6,2,FALSE)</f>
        <v>HM</v>
      </c>
      <c r="R48" s="60" t="s">
        <v>219</v>
      </c>
      <c r="T48" s="4" t="b">
        <f t="shared" si="38"/>
        <v>0</v>
      </c>
      <c r="U48" s="4">
        <f t="shared" si="39"/>
        <v>0</v>
      </c>
      <c r="V48" s="4" t="b">
        <f t="shared" si="40"/>
        <v>1</v>
      </c>
      <c r="W48" s="4">
        <f t="shared" si="41"/>
        <v>1</v>
      </c>
      <c r="X48" s="4" t="b">
        <f>AND($T$34=0,P48=$X$60)</f>
        <v>0</v>
      </c>
      <c r="Y48" s="4">
        <f t="shared" si="42"/>
        <v>0</v>
      </c>
      <c r="Z48" s="4" t="b">
        <f>AND(AB48=MAX($AB$35:$AB$59))</f>
        <v>0</v>
      </c>
      <c r="AA48" s="4">
        <f t="shared" si="43"/>
        <v>0</v>
      </c>
      <c r="AB48" s="4">
        <f t="shared" si="44"/>
        <v>3</v>
      </c>
      <c r="AD48" s="37">
        <f t="shared" si="45"/>
        <v>22.333333333333332</v>
      </c>
      <c r="AF48" s="38" t="str">
        <f t="shared" si="30"/>
        <v>Score: 22.3/30    Honorable Mention</v>
      </c>
      <c r="AG48" s="38" t="str">
        <f t="shared" si="31"/>
        <v>Honorable Mention</v>
      </c>
      <c r="AH48" s="3" t="str">
        <f t="shared" si="32"/>
        <v>'Plume Wendaké' by Richard Kerbes
Score: 22.3/30    Honorable Mention
Judges Comments: good crop, nice detail throughout, nice leading lines, center line may be a little overblown (hard to tell), great powerful image</v>
      </c>
      <c r="AJ48" s="38" t="str">
        <f t="shared" si="33"/>
        <v>Score: 22.3    Honorable Mention</v>
      </c>
      <c r="AL48" s="3" t="str">
        <f t="shared" si="29"/>
        <v>'Plume Wendaké' by Richard Kerbes
Score: 22.3    Honorable Mention  
Judges Comments: good crop, nice detail throughout, nice leading lines, center line may be a little overblown (hard to tell), great powerful image</v>
      </c>
    </row>
    <row r="49" spans="1:38" ht="45.75" customHeight="1">
      <c r="A49" s="29" t="s">
        <v>22</v>
      </c>
      <c r="B49" s="70" t="s">
        <v>137</v>
      </c>
      <c r="C49" s="82" t="s">
        <v>32</v>
      </c>
      <c r="D49" s="30">
        <v>7.5</v>
      </c>
      <c r="E49" s="31">
        <v>6</v>
      </c>
      <c r="F49" s="31">
        <v>7</v>
      </c>
      <c r="G49" s="32">
        <f t="shared" si="34"/>
        <v>20.5</v>
      </c>
      <c r="H49" s="33">
        <v>7</v>
      </c>
      <c r="I49" s="35">
        <v>6</v>
      </c>
      <c r="J49" s="35">
        <v>7</v>
      </c>
      <c r="K49" s="32">
        <f t="shared" si="35"/>
        <v>20</v>
      </c>
      <c r="L49" s="30">
        <v>7.5</v>
      </c>
      <c r="M49" s="35">
        <v>7</v>
      </c>
      <c r="N49" s="35">
        <v>8</v>
      </c>
      <c r="O49" s="32">
        <f t="shared" si="36"/>
        <v>22.5</v>
      </c>
      <c r="P49" s="36">
        <f t="shared" si="37"/>
        <v>21</v>
      </c>
      <c r="Q49" s="76" t="str">
        <f>VLOOKUP(AB49,'Judging Data Entry - Digital'!$AB$2:$AC$6,2,FALSE)</f>
        <v> </v>
      </c>
      <c r="R49" s="60" t="s">
        <v>271</v>
      </c>
      <c r="T49" s="4" t="b">
        <f t="shared" si="38"/>
        <v>0</v>
      </c>
      <c r="U49" s="4">
        <f t="shared" si="39"/>
        <v>0</v>
      </c>
      <c r="V49" s="4" t="b">
        <f t="shared" si="40"/>
        <v>0</v>
      </c>
      <c r="W49" s="4">
        <f t="shared" si="41"/>
        <v>0</v>
      </c>
      <c r="X49" s="4" t="b">
        <f>AND($T$34=0,P49=$X$60)</f>
        <v>0</v>
      </c>
      <c r="Y49" s="4">
        <f t="shared" si="42"/>
        <v>0</v>
      </c>
      <c r="Z49" s="4" t="b">
        <f>AND(AB49=MAX($AB$35:$AB$59))</f>
        <v>0</v>
      </c>
      <c r="AA49" s="4">
        <f t="shared" si="43"/>
        <v>0</v>
      </c>
      <c r="AB49" s="4">
        <f t="shared" si="44"/>
        <v>0</v>
      </c>
      <c r="AD49" s="37">
        <f t="shared" si="45"/>
        <v>21</v>
      </c>
      <c r="AF49" s="38" t="str">
        <f t="shared" si="30"/>
        <v>Score: 21/30    </v>
      </c>
      <c r="AG49" s="38">
        <f t="shared" si="31"/>
      </c>
      <c r="AH49" s="3" t="str">
        <f t="shared" si="32"/>
        <v>'Stone Chip' by Cathy Anderson
Score: 21/30    
Judges Comments: great crop, nice sense of direction or movement, intriguing concept, corner a little blown out but that doesn't hamper the image, high impact image</v>
      </c>
      <c r="AJ49" s="38" t="str">
        <f t="shared" si="33"/>
        <v>Score: 21    </v>
      </c>
      <c r="AL49" s="3" t="str">
        <f t="shared" si="29"/>
        <v>'Stone Chip' by Cathy Anderson
Score: 21      
Judges Comments: great crop, nice sense of direction or movement, intriguing concept, corner a little blown out but that doesn't hamper the image, high impact image</v>
      </c>
    </row>
    <row r="50" spans="1:38" ht="45.75" customHeight="1">
      <c r="A50" s="29" t="s">
        <v>22</v>
      </c>
      <c r="B50" s="70" t="s">
        <v>138</v>
      </c>
      <c r="C50" s="82" t="s">
        <v>47</v>
      </c>
      <c r="D50" s="30">
        <v>7</v>
      </c>
      <c r="E50" s="31">
        <v>8</v>
      </c>
      <c r="F50" s="31">
        <v>7</v>
      </c>
      <c r="G50" s="32">
        <f t="shared" si="34"/>
        <v>22</v>
      </c>
      <c r="H50" s="33">
        <v>7</v>
      </c>
      <c r="I50" s="35">
        <v>8</v>
      </c>
      <c r="J50" s="35">
        <v>7.5</v>
      </c>
      <c r="K50" s="32">
        <f t="shared" si="35"/>
        <v>22.5</v>
      </c>
      <c r="L50" s="30">
        <v>7.5</v>
      </c>
      <c r="M50" s="35">
        <v>8</v>
      </c>
      <c r="N50" s="35">
        <v>7.5</v>
      </c>
      <c r="O50" s="32">
        <f t="shared" si="36"/>
        <v>23</v>
      </c>
      <c r="P50" s="36">
        <f t="shared" si="37"/>
        <v>22.5</v>
      </c>
      <c r="Q50" s="76" t="str">
        <f>VLOOKUP(AB50,'Judging Data Entry - Digital'!$AB$2:$AC$6,2,FALSE)</f>
        <v>HM</v>
      </c>
      <c r="R50" s="60" t="s">
        <v>220</v>
      </c>
      <c r="T50" s="4" t="b">
        <f t="shared" si="38"/>
        <v>0</v>
      </c>
      <c r="U50" s="4">
        <f t="shared" si="39"/>
        <v>0</v>
      </c>
      <c r="V50" s="4" t="b">
        <f t="shared" si="40"/>
        <v>1</v>
      </c>
      <c r="W50" s="4">
        <f t="shared" si="41"/>
        <v>1</v>
      </c>
      <c r="X50" s="4" t="b">
        <f>AND($T$34=0,P50=$X$60)</f>
        <v>0</v>
      </c>
      <c r="Y50" s="4">
        <f t="shared" si="42"/>
        <v>0</v>
      </c>
      <c r="Z50" s="4" t="b">
        <f>AND(AB50=MAX($AB$35:$AB$59))</f>
        <v>0</v>
      </c>
      <c r="AA50" s="4">
        <f t="shared" si="43"/>
        <v>0</v>
      </c>
      <c r="AB50" s="4">
        <f t="shared" si="44"/>
        <v>3</v>
      </c>
      <c r="AD50" s="37">
        <f t="shared" si="45"/>
        <v>22.5</v>
      </c>
      <c r="AF50" s="38" t="str">
        <f t="shared" si="30"/>
        <v>Score: 22.5/30    Honorable Mention</v>
      </c>
      <c r="AG50" s="38" t="str">
        <f t="shared" si="31"/>
        <v>Honorable Mention</v>
      </c>
      <c r="AH50" s="3" t="str">
        <f t="shared" si="32"/>
        <v>'Succulent' by Scott Prokop
Score: 22.5/30    Honorable Mention
Judges Comments: good crop, nice tones, good detail throughout, a little bright - perhaps add more tonal range (contrast) - or not</v>
      </c>
      <c r="AJ50" s="38" t="str">
        <f t="shared" si="33"/>
        <v>Score: 22.5    Honorable Mention</v>
      </c>
      <c r="AL50" s="3" t="str">
        <f t="shared" si="29"/>
        <v>'Succulent' by Scott Prokop
Score: 22.5    Honorable Mention  
Judges Comments: good crop, nice tones, good detail throughout, a little bright - perhaps add more tonal range (contrast) - or not</v>
      </c>
    </row>
    <row r="51" spans="1:38" ht="45.75" customHeight="1">
      <c r="A51" s="29" t="s">
        <v>22</v>
      </c>
      <c r="B51" s="70" t="s">
        <v>139</v>
      </c>
      <c r="C51" s="82" t="s">
        <v>181</v>
      </c>
      <c r="D51" s="30">
        <v>5</v>
      </c>
      <c r="E51" s="31">
        <v>6.5</v>
      </c>
      <c r="F51" s="31">
        <v>7</v>
      </c>
      <c r="G51" s="32">
        <f t="shared" si="34"/>
        <v>18.5</v>
      </c>
      <c r="H51" s="33">
        <v>5</v>
      </c>
      <c r="I51" s="35">
        <v>6</v>
      </c>
      <c r="J51" s="35">
        <v>7</v>
      </c>
      <c r="K51" s="32">
        <f t="shared" si="35"/>
        <v>18</v>
      </c>
      <c r="L51" s="30">
        <v>7.5</v>
      </c>
      <c r="M51" s="35">
        <v>6.5</v>
      </c>
      <c r="N51" s="35">
        <v>7</v>
      </c>
      <c r="O51" s="32">
        <f t="shared" si="36"/>
        <v>21</v>
      </c>
      <c r="P51" s="36">
        <f t="shared" si="37"/>
        <v>19.166666666666668</v>
      </c>
      <c r="Q51" s="76" t="str">
        <f>VLOOKUP(AB51,'Judging Data Entry - Digital'!$AB$2:$AC$6,2,FALSE)</f>
        <v> </v>
      </c>
      <c r="R51" s="60" t="s">
        <v>221</v>
      </c>
      <c r="T51" s="4" t="b">
        <f t="shared" si="38"/>
        <v>0</v>
      </c>
      <c r="U51" s="4">
        <f t="shared" si="39"/>
        <v>0</v>
      </c>
      <c r="V51" s="4" t="b">
        <f t="shared" si="40"/>
        <v>0</v>
      </c>
      <c r="W51" s="4">
        <f t="shared" si="41"/>
        <v>0</v>
      </c>
      <c r="X51" s="4" t="b">
        <f>AND($T$34=0,P51=$X$60)</f>
        <v>0</v>
      </c>
      <c r="Y51" s="4">
        <f t="shared" si="42"/>
        <v>0</v>
      </c>
      <c r="Z51" s="4" t="b">
        <f>AND(AB51=MAX($AB$35:$AB$59))</f>
        <v>0</v>
      </c>
      <c r="AA51" s="4">
        <f t="shared" si="43"/>
        <v>0</v>
      </c>
      <c r="AB51" s="4">
        <f t="shared" si="44"/>
        <v>0</v>
      </c>
      <c r="AD51" s="37">
        <f t="shared" si="45"/>
        <v>19.166666666666668</v>
      </c>
      <c r="AF51" s="38" t="str">
        <f t="shared" si="30"/>
        <v>Score: 19.2/30    </v>
      </c>
      <c r="AG51" s="38">
        <f t="shared" si="31"/>
      </c>
      <c r="AH51" s="3" t="str">
        <f t="shared" si="32"/>
        <v>'Sulphur Butterfly' by Betty Calvert 
Score: 19.2/30    
Judges Comments: good effort, good crop with adequate space around the subject, lacks detail, background too grainy</v>
      </c>
      <c r="AJ51" s="38" t="str">
        <f t="shared" si="33"/>
        <v>Score: 19.2    </v>
      </c>
      <c r="AL51" s="3" t="str">
        <f t="shared" si="29"/>
        <v>'Sulphur Butterfly' by Betty Calvert 
Score: 19.2      
Judges Comments: good effort, good crop with adequate space around the subject, lacks detail, background too grainy</v>
      </c>
    </row>
    <row r="52" spans="1:38" ht="45.75" customHeight="1">
      <c r="A52" s="29" t="s">
        <v>22</v>
      </c>
      <c r="B52" s="70" t="s">
        <v>140</v>
      </c>
      <c r="C52" s="82" t="s">
        <v>33</v>
      </c>
      <c r="D52" s="30">
        <v>7</v>
      </c>
      <c r="E52" s="31">
        <v>7</v>
      </c>
      <c r="F52" s="31">
        <v>7.5</v>
      </c>
      <c r="G52" s="32">
        <f t="shared" si="34"/>
        <v>21.5</v>
      </c>
      <c r="H52" s="33">
        <v>7</v>
      </c>
      <c r="I52" s="35">
        <v>7</v>
      </c>
      <c r="J52" s="35">
        <v>8</v>
      </c>
      <c r="K52" s="32">
        <f t="shared" si="35"/>
        <v>22</v>
      </c>
      <c r="L52" s="30">
        <v>7.5</v>
      </c>
      <c r="M52" s="35">
        <v>7</v>
      </c>
      <c r="N52" s="35">
        <v>7.5</v>
      </c>
      <c r="O52" s="32">
        <f t="shared" si="36"/>
        <v>22</v>
      </c>
      <c r="P52" s="36">
        <f t="shared" si="37"/>
        <v>21.833333333333332</v>
      </c>
      <c r="Q52" s="76" t="str">
        <f>VLOOKUP(AB52,'Judging Data Entry - Digital'!$AB$2:$AC$6,2,FALSE)</f>
        <v> </v>
      </c>
      <c r="R52" s="60" t="s">
        <v>222</v>
      </c>
      <c r="T52" s="4" t="b">
        <f t="shared" si="38"/>
        <v>0</v>
      </c>
      <c r="U52" s="4">
        <f t="shared" si="39"/>
        <v>0</v>
      </c>
      <c r="V52" s="4" t="b">
        <f t="shared" si="40"/>
        <v>0</v>
      </c>
      <c r="W52" s="4">
        <f t="shared" si="41"/>
        <v>0</v>
      </c>
      <c r="X52" s="4" t="b">
        <f>AND($T$34=0,P52=$X$60)</f>
        <v>0</v>
      </c>
      <c r="Y52" s="4">
        <f t="shared" si="42"/>
        <v>0</v>
      </c>
      <c r="Z52" s="4" t="b">
        <f>AND(AB52=MAX($AB$35:$AB$59))</f>
        <v>0</v>
      </c>
      <c r="AA52" s="4">
        <f t="shared" si="43"/>
        <v>0</v>
      </c>
      <c r="AB52" s="4">
        <f t="shared" si="44"/>
        <v>0</v>
      </c>
      <c r="AD52" s="37">
        <f t="shared" si="45"/>
        <v>21.833333333333332</v>
      </c>
      <c r="AF52" s="38" t="str">
        <f t="shared" si="30"/>
        <v>Score: 21.8/30    </v>
      </c>
      <c r="AG52" s="38">
        <f t="shared" si="31"/>
      </c>
      <c r="AH52" s="3" t="str">
        <f t="shared" si="32"/>
        <v>'Tangled' by Cathy Baerg
Score: 21.8/30    
Judges Comments: bokeh effect is pleasing, nice juxtaposition between the black and white, </v>
      </c>
      <c r="AJ52" s="38" t="str">
        <f t="shared" si="33"/>
        <v>Score: 21.8    </v>
      </c>
      <c r="AL52" s="3" t="str">
        <f t="shared" si="29"/>
        <v>'Tangled' by Cathy Baerg
Score: 21.8      
Judges Comments: bokeh effect is pleasing, nice juxtaposition between the black and white, </v>
      </c>
    </row>
    <row r="53" spans="1:38" ht="45.75" customHeight="1">
      <c r="A53" s="29" t="s">
        <v>22</v>
      </c>
      <c r="B53" s="70" t="s">
        <v>141</v>
      </c>
      <c r="C53" s="82" t="s">
        <v>43</v>
      </c>
      <c r="D53" s="30">
        <v>6.5</v>
      </c>
      <c r="E53" s="31">
        <v>7.5</v>
      </c>
      <c r="F53" s="31">
        <v>8</v>
      </c>
      <c r="G53" s="32">
        <f t="shared" si="34"/>
        <v>22</v>
      </c>
      <c r="H53" s="33">
        <v>7</v>
      </c>
      <c r="I53" s="35">
        <v>7</v>
      </c>
      <c r="J53" s="35">
        <v>8</v>
      </c>
      <c r="K53" s="32">
        <f t="shared" si="35"/>
        <v>22</v>
      </c>
      <c r="L53" s="30">
        <v>8</v>
      </c>
      <c r="M53" s="35">
        <v>8</v>
      </c>
      <c r="N53" s="35">
        <v>8</v>
      </c>
      <c r="O53" s="32">
        <f t="shared" si="36"/>
        <v>24</v>
      </c>
      <c r="P53" s="36">
        <f t="shared" si="37"/>
        <v>22.666666666666668</v>
      </c>
      <c r="Q53" s="76" t="str">
        <f>VLOOKUP(AB53,'Judging Data Entry - Digital'!$AB$2:$AC$6,2,FALSE)</f>
        <v>HM</v>
      </c>
      <c r="R53" s="60" t="s">
        <v>223</v>
      </c>
      <c r="T53" s="4" t="b">
        <f t="shared" si="38"/>
        <v>0</v>
      </c>
      <c r="U53" s="4">
        <f t="shared" si="39"/>
        <v>0</v>
      </c>
      <c r="V53" s="4" t="b">
        <f t="shared" si="40"/>
        <v>1</v>
      </c>
      <c r="W53" s="4">
        <f t="shared" si="41"/>
        <v>1</v>
      </c>
      <c r="X53" s="4" t="b">
        <f>AND($T$34=0,P53=$X$60)</f>
        <v>0</v>
      </c>
      <c r="Y53" s="4">
        <f t="shared" si="42"/>
        <v>0</v>
      </c>
      <c r="Z53" s="4" t="b">
        <f>AND(AB53=MAX($AB$35:$AB$59))</f>
        <v>0</v>
      </c>
      <c r="AA53" s="4">
        <f t="shared" si="43"/>
        <v>0</v>
      </c>
      <c r="AB53" s="4">
        <f t="shared" si="44"/>
        <v>3</v>
      </c>
      <c r="AD53" s="37">
        <f t="shared" si="45"/>
        <v>22.666666666666668</v>
      </c>
      <c r="AF53" s="38" t="str">
        <f t="shared" si="30"/>
        <v>Score: 22.7/30    Honorable Mention</v>
      </c>
      <c r="AG53" s="38" t="str">
        <f t="shared" si="31"/>
        <v>Honorable Mention</v>
      </c>
      <c r="AH53" s="3" t="str">
        <f t="shared" si="32"/>
        <v>'The Eyes Have It' by May Haga
Score: 22.7/30    Honorable Mention
Judges Comments: great detail, nice capture, interesting crop - works well</v>
      </c>
      <c r="AJ53" s="38" t="str">
        <f t="shared" si="33"/>
        <v>Score: 22.7    Honorable Mention</v>
      </c>
      <c r="AL53" s="3" t="str">
        <f t="shared" si="29"/>
        <v>'The Eyes Have It' by May Haga
Score: 22.7    Honorable Mention  
Judges Comments: great detail, nice capture, interesting crop - works well</v>
      </c>
    </row>
    <row r="54" spans="1:38" ht="45.75" customHeight="1">
      <c r="A54" s="29" t="s">
        <v>22</v>
      </c>
      <c r="B54" s="70" t="s">
        <v>142</v>
      </c>
      <c r="C54" s="82" t="s">
        <v>42</v>
      </c>
      <c r="D54" s="30">
        <v>7</v>
      </c>
      <c r="E54" s="31">
        <v>8</v>
      </c>
      <c r="F54" s="31">
        <v>7.5</v>
      </c>
      <c r="G54" s="32">
        <f t="shared" si="34"/>
        <v>22.5</v>
      </c>
      <c r="H54" s="33">
        <v>6.5</v>
      </c>
      <c r="I54" s="35">
        <v>8</v>
      </c>
      <c r="J54" s="35">
        <v>8</v>
      </c>
      <c r="K54" s="32">
        <f t="shared" si="35"/>
        <v>22.5</v>
      </c>
      <c r="L54" s="30">
        <v>8</v>
      </c>
      <c r="M54" s="35">
        <v>8</v>
      </c>
      <c r="N54" s="35">
        <v>8</v>
      </c>
      <c r="O54" s="32">
        <f t="shared" si="36"/>
        <v>24</v>
      </c>
      <c r="P54" s="36">
        <f t="shared" si="37"/>
        <v>23</v>
      </c>
      <c r="Q54" s="76" t="str">
        <f>VLOOKUP(AB54,'Judging Data Entry - Digital'!$AB$2:$AC$6,2,FALSE)</f>
        <v>HM</v>
      </c>
      <c r="R54" s="60" t="s">
        <v>224</v>
      </c>
      <c r="T54" s="4" t="b">
        <f t="shared" si="38"/>
        <v>0</v>
      </c>
      <c r="U54" s="4">
        <f t="shared" si="39"/>
        <v>0</v>
      </c>
      <c r="V54" s="4" t="b">
        <f t="shared" si="40"/>
        <v>1</v>
      </c>
      <c r="W54" s="4">
        <f t="shared" si="41"/>
        <v>1</v>
      </c>
      <c r="X54" s="4" t="b">
        <f>AND($T$34=0,P54=$X$60)</f>
        <v>0</v>
      </c>
      <c r="Y54" s="4">
        <f t="shared" si="42"/>
        <v>0</v>
      </c>
      <c r="Z54" s="4" t="b">
        <f>AND(AB54=MAX($AB$35:$AB$59))</f>
        <v>0</v>
      </c>
      <c r="AA54" s="4">
        <f t="shared" si="43"/>
        <v>0</v>
      </c>
      <c r="AB54" s="4">
        <f t="shared" si="44"/>
        <v>3</v>
      </c>
      <c r="AD54" s="37">
        <f t="shared" si="45"/>
        <v>23</v>
      </c>
      <c r="AF54" s="38" t="str">
        <f t="shared" si="30"/>
        <v>Score: 23/30    Honorable Mention</v>
      </c>
      <c r="AG54" s="38" t="str">
        <f t="shared" si="31"/>
        <v>Honorable Mention</v>
      </c>
      <c r="AH54" s="3" t="str">
        <f t="shared" si="32"/>
        <v>'The Heart of the Flame' by Bruce Guenter
Score: 23/30    Honorable Mention
Judges Comments: creative capture, great title, good composition, definitely macro</v>
      </c>
      <c r="AJ54" s="38" t="str">
        <f t="shared" si="33"/>
        <v>Score: 23    Honorable Mention</v>
      </c>
      <c r="AL54" s="3" t="str">
        <f t="shared" si="29"/>
        <v>'The Heart of the Flame' by Bruce Guenter
Score: 23    Honorable Mention  
Judges Comments: creative capture, great title, good composition, definitely macro</v>
      </c>
    </row>
    <row r="55" spans="1:38" ht="45.75" customHeight="1">
      <c r="A55" s="29" t="s">
        <v>22</v>
      </c>
      <c r="B55" s="70" t="s">
        <v>143</v>
      </c>
      <c r="C55" s="82" t="s">
        <v>52</v>
      </c>
      <c r="D55" s="30">
        <v>8</v>
      </c>
      <c r="E55" s="31">
        <v>8.5</v>
      </c>
      <c r="F55" s="31">
        <v>8</v>
      </c>
      <c r="G55" s="32">
        <f t="shared" si="34"/>
        <v>24.5</v>
      </c>
      <c r="H55" s="33">
        <v>7.5</v>
      </c>
      <c r="I55" s="35">
        <v>8</v>
      </c>
      <c r="J55" s="35">
        <v>8.5</v>
      </c>
      <c r="K55" s="32">
        <f t="shared" si="35"/>
        <v>24</v>
      </c>
      <c r="L55" s="30">
        <v>7.5</v>
      </c>
      <c r="M55" s="35">
        <v>8</v>
      </c>
      <c r="N55" s="35">
        <v>8</v>
      </c>
      <c r="O55" s="32">
        <f t="shared" si="36"/>
        <v>23.5</v>
      </c>
      <c r="P55" s="36">
        <f t="shared" si="37"/>
        <v>24</v>
      </c>
      <c r="Q55" s="76" t="str">
        <f>VLOOKUP(AB55,'Judging Data Entry - Digital'!$AB$2:$AC$6,2,FALSE)</f>
        <v>HM</v>
      </c>
      <c r="R55" s="60" t="s">
        <v>225</v>
      </c>
      <c r="T55" s="4" t="b">
        <f t="shared" si="38"/>
        <v>0</v>
      </c>
      <c r="U55" s="4">
        <f t="shared" si="39"/>
        <v>0</v>
      </c>
      <c r="V55" s="4" t="b">
        <f t="shared" si="40"/>
        <v>1</v>
      </c>
      <c r="W55" s="4">
        <f t="shared" si="41"/>
        <v>1</v>
      </c>
      <c r="X55" s="4" t="b">
        <f>AND($T$34=0,P55=$X$60)</f>
        <v>0</v>
      </c>
      <c r="Y55" s="4">
        <f t="shared" si="42"/>
        <v>0</v>
      </c>
      <c r="Z55" s="4" t="b">
        <f>AND(AB55=MAX($AB$35:$AB$59))</f>
        <v>0</v>
      </c>
      <c r="AA55" s="4">
        <f t="shared" si="43"/>
        <v>0</v>
      </c>
      <c r="AB55" s="4">
        <f t="shared" si="44"/>
        <v>3</v>
      </c>
      <c r="AD55" s="37">
        <f t="shared" si="45"/>
        <v>24</v>
      </c>
      <c r="AF55" s="38" t="str">
        <f t="shared" si="30"/>
        <v>Score: 24/30    Honorable Mention</v>
      </c>
      <c r="AG55" s="38" t="str">
        <f t="shared" si="31"/>
        <v>Honorable Mention</v>
      </c>
      <c r="AH55" s="3" t="str">
        <f t="shared" si="32"/>
        <v>'The Rose' by Ian Sutherland
Score: 24/30    Honorable Mention
Judges Comments: crop well done, curves bring you into the center, nice that there is no background distractions, would be nice to see the center point in one of the third points</v>
      </c>
      <c r="AJ55" s="38" t="str">
        <f t="shared" si="33"/>
        <v>Score: 24    Honorable Mention</v>
      </c>
      <c r="AL55" s="3" t="str">
        <f t="shared" si="29"/>
        <v>'The Rose' by Ian Sutherland
Score: 24    Honorable Mention  
Judges Comments: crop well done, curves bring you into the center, nice that there is no background distractions, would be nice to see the center point in one of the third points</v>
      </c>
    </row>
    <row r="56" spans="1:38" ht="45.75" customHeight="1">
      <c r="A56" s="29" t="s">
        <v>22</v>
      </c>
      <c r="B56" s="70" t="s">
        <v>144</v>
      </c>
      <c r="C56" s="82" t="s">
        <v>41</v>
      </c>
      <c r="D56" s="30">
        <v>8</v>
      </c>
      <c r="E56" s="31">
        <v>8.5</v>
      </c>
      <c r="F56" s="31">
        <v>8</v>
      </c>
      <c r="G56" s="32">
        <f t="shared" si="34"/>
        <v>24.5</v>
      </c>
      <c r="H56" s="33">
        <v>8</v>
      </c>
      <c r="I56" s="35">
        <v>8</v>
      </c>
      <c r="J56" s="35">
        <v>8</v>
      </c>
      <c r="K56" s="32">
        <f t="shared" si="35"/>
        <v>24</v>
      </c>
      <c r="L56" s="30">
        <v>8</v>
      </c>
      <c r="M56" s="35">
        <v>9</v>
      </c>
      <c r="N56" s="35">
        <v>5</v>
      </c>
      <c r="O56" s="32">
        <f t="shared" si="36"/>
        <v>22</v>
      </c>
      <c r="P56" s="36">
        <f t="shared" si="37"/>
        <v>23.5</v>
      </c>
      <c r="Q56" s="76" t="str">
        <f>VLOOKUP(AB56,'Judging Data Entry - Digital'!$AB$2:$AC$6,2,FALSE)</f>
        <v>HM</v>
      </c>
      <c r="R56" s="60" t="s">
        <v>226</v>
      </c>
      <c r="T56" s="4" t="b">
        <f t="shared" si="38"/>
        <v>0</v>
      </c>
      <c r="U56" s="4">
        <f t="shared" si="39"/>
        <v>0</v>
      </c>
      <c r="V56" s="4" t="b">
        <f t="shared" si="40"/>
        <v>1</v>
      </c>
      <c r="W56" s="4">
        <f t="shared" si="41"/>
        <v>1</v>
      </c>
      <c r="X56" s="4" t="b">
        <f>AND($T$34=0,P56=$X$60)</f>
        <v>0</v>
      </c>
      <c r="Y56" s="4">
        <f t="shared" si="42"/>
        <v>0</v>
      </c>
      <c r="Z56" s="4" t="b">
        <f>AND(AB56=MAX($AB$35:$AB$59))</f>
        <v>0</v>
      </c>
      <c r="AA56" s="4">
        <f t="shared" si="43"/>
        <v>0</v>
      </c>
      <c r="AB56" s="4">
        <f t="shared" si="44"/>
        <v>3</v>
      </c>
      <c r="AD56" s="37">
        <f t="shared" si="45"/>
        <v>23.5</v>
      </c>
      <c r="AF56" s="38" t="str">
        <f t="shared" si="30"/>
        <v>Score: 23.5/30    Honorable Mention</v>
      </c>
      <c r="AG56" s="38" t="str">
        <f t="shared" si="31"/>
        <v>Honorable Mention</v>
      </c>
      <c r="AH56" s="3" t="str">
        <f t="shared" si="32"/>
        <v>'Time Warp' by Ken Greenhorn
Score: 23.5/30    Honorable Mention
Judges Comments: nice crop, fantastic image, nice composition with lots of textures and details, not a true monochrome (tiny bit of blue)</v>
      </c>
      <c r="AJ56" s="38" t="str">
        <f t="shared" si="33"/>
        <v>Score: 23.5    Honorable Mention</v>
      </c>
      <c r="AL56" s="3" t="str">
        <f t="shared" si="29"/>
        <v>'Time Warp' by Ken Greenhorn
Score: 23.5    Honorable Mention  
Judges Comments: nice crop, fantastic image, nice composition with lots of textures and details, not a true monochrome (tiny bit of blue)</v>
      </c>
    </row>
    <row r="57" spans="1:38" ht="45.75" customHeight="1">
      <c r="A57" s="29" t="s">
        <v>22</v>
      </c>
      <c r="B57" s="70" t="s">
        <v>145</v>
      </c>
      <c r="C57" s="82" t="s">
        <v>55</v>
      </c>
      <c r="D57" s="30">
        <v>7</v>
      </c>
      <c r="E57" s="31">
        <v>7.5</v>
      </c>
      <c r="F57" s="31">
        <v>7</v>
      </c>
      <c r="G57" s="32">
        <f>D57+E57+F57</f>
        <v>21.5</v>
      </c>
      <c r="H57" s="33">
        <v>7</v>
      </c>
      <c r="I57" s="35">
        <v>7.5</v>
      </c>
      <c r="J57" s="35">
        <v>7</v>
      </c>
      <c r="K57" s="32">
        <f>H57+I57+J57</f>
        <v>21.5</v>
      </c>
      <c r="L57" s="30">
        <v>7.5</v>
      </c>
      <c r="M57" s="35">
        <v>8</v>
      </c>
      <c r="N57" s="35">
        <v>8</v>
      </c>
      <c r="O57" s="32">
        <f>L57+M57+N57</f>
        <v>23.5</v>
      </c>
      <c r="P57" s="36">
        <f>(G57+K57+O57)/3</f>
        <v>22.166666666666668</v>
      </c>
      <c r="Q57" s="76" t="str">
        <f>VLOOKUP(AB57,'Judging Data Entry - Digital'!$AB$2:$AC$6,2,FALSE)</f>
        <v>HM</v>
      </c>
      <c r="R57" s="60" t="s">
        <v>272</v>
      </c>
      <c r="T57" s="4" t="b">
        <f t="shared" si="38"/>
        <v>0</v>
      </c>
      <c r="U57" s="4">
        <f>IF(T57=TRUE,1,0)</f>
        <v>0</v>
      </c>
      <c r="V57" s="4" t="b">
        <f>AND($T$34=0,P57&gt;21.99)</f>
        <v>1</v>
      </c>
      <c r="W57" s="4">
        <f>IF(V57=TRUE,1,0)</f>
        <v>1</v>
      </c>
      <c r="X57" s="4" t="b">
        <f>AND($T$34=0,P57=$X$60)</f>
        <v>0</v>
      </c>
      <c r="Y57" s="4">
        <f>IF(X57=TRUE,2,0)</f>
        <v>0</v>
      </c>
      <c r="Z57" s="4" t="b">
        <f>AND(AB57=MAX($AB$35:$AB$59))</f>
        <v>0</v>
      </c>
      <c r="AA57" s="4">
        <f>IF(Z57=TRUE,1,0)</f>
        <v>0</v>
      </c>
      <c r="AB57" s="4">
        <f>T57+(V57*2)+W57+X57+Y57</f>
        <v>3</v>
      </c>
      <c r="AD57" s="37">
        <f>P57</f>
        <v>22.166666666666668</v>
      </c>
      <c r="AF57" s="38" t="str">
        <f>CONCATENATE("Score: ",ROUND(P57,1),"/30","    ",AG57)</f>
        <v>Score: 22.2/30    Honorable Mention</v>
      </c>
      <c r="AG57" s="38" t="str">
        <f>IF(Q57="HM","Honorable Mention",IF(Q57="PM","Print of the Month",""))</f>
        <v>Honorable Mention</v>
      </c>
      <c r="AH57" s="3" t="str">
        <f>CONCATENATE("'",B57,"'"," by ",C57,CHAR(10),AF57,CHAR(10),CHAR(10),"Judges Comments: ",R57)</f>
        <v>'Waiting for the hour' by Bob Anderson
Score: 22.2/30    Honorable Mention
Judges Comments: good crop, good concept, title suits the image, seems a little soft, background blurriness is distracting, try a little more blacks</v>
      </c>
      <c r="AJ57" s="38" t="str">
        <f>CONCATENATE("Score: ",ROUND(P57,1),"    ",AG57)</f>
        <v>Score: 22.2    Honorable Mention</v>
      </c>
      <c r="AL57" s="3" t="str">
        <f>CONCATENATE("'",B57,"'"," by ",C57,CHAR(10),AJ57,"  ",AK57,CHAR(10),"Judges Comments: ",R57)</f>
        <v>'Waiting for the hour' by Bob Anderson
Score: 22.2    Honorable Mention  
Judges Comments: good crop, good concept, title suits the image, seems a little soft, background blurriness is distracting, try a little more blacks</v>
      </c>
    </row>
    <row r="58" spans="1:38" s="98" customFormat="1" ht="45.75" customHeight="1">
      <c r="A58" s="87" t="s">
        <v>22</v>
      </c>
      <c r="B58" s="88" t="s">
        <v>124</v>
      </c>
      <c r="C58" s="89" t="s">
        <v>50</v>
      </c>
      <c r="D58" s="90">
        <v>8</v>
      </c>
      <c r="E58" s="91">
        <v>9</v>
      </c>
      <c r="F58" s="91">
        <v>8</v>
      </c>
      <c r="G58" s="92">
        <f>D58+E58+F58</f>
        <v>25</v>
      </c>
      <c r="H58" s="93">
        <v>7.5</v>
      </c>
      <c r="I58" s="94">
        <v>9</v>
      </c>
      <c r="J58" s="94">
        <v>8</v>
      </c>
      <c r="K58" s="92">
        <f>H58+I58+J58</f>
        <v>24.5</v>
      </c>
      <c r="L58" s="90">
        <v>8</v>
      </c>
      <c r="M58" s="94">
        <v>9</v>
      </c>
      <c r="N58" s="94">
        <v>8</v>
      </c>
      <c r="O58" s="92">
        <f>L58+M58+N58</f>
        <v>25</v>
      </c>
      <c r="P58" s="95">
        <f>(G58+K58+O58)/3</f>
        <v>24.833333333333332</v>
      </c>
      <c r="Q58" s="96" t="str">
        <f>VLOOKUP(AB58,'Judging Data Entry - Digital'!$AB$2:$AC$6,2,FALSE)</f>
        <v>PM</v>
      </c>
      <c r="R58" s="97" t="s">
        <v>296</v>
      </c>
      <c r="T58" s="99" t="b">
        <f>AND($T$60&lt;22,P58=$T$60)</f>
        <v>0</v>
      </c>
      <c r="U58" s="99">
        <f>IF(T58=TRUE,1,0)</f>
        <v>0</v>
      </c>
      <c r="V58" s="99" t="b">
        <f>AND($T$34=0,P58&gt;21.99)</f>
        <v>1</v>
      </c>
      <c r="W58" s="99">
        <f>IF(V58=TRUE,1,0)</f>
        <v>1</v>
      </c>
      <c r="X58" s="99" t="b">
        <f>AND($T$34=0,P58=$X$60)</f>
        <v>1</v>
      </c>
      <c r="Y58" s="99">
        <f>IF(X58=TRUE,2,0)</f>
        <v>2</v>
      </c>
      <c r="Z58" s="99" t="b">
        <f>AND(AB58=MAX($AB$35:$AB$59))</f>
        <v>1</v>
      </c>
      <c r="AA58" s="99">
        <f>IF(Z58=TRUE,1,0)</f>
        <v>1</v>
      </c>
      <c r="AB58" s="99">
        <f>T58+(V58*2)+W58+X58+Y58</f>
        <v>6</v>
      </c>
      <c r="AC58" s="99"/>
      <c r="AD58" s="100">
        <f>P58</f>
        <v>24.833333333333332</v>
      </c>
      <c r="AF58" s="101" t="str">
        <f>CONCATENATE("Score: ",ROUND(P58,1),"/30","    ",AG58)</f>
        <v>Score: 24.8/30    Print of the Month</v>
      </c>
      <c r="AG58" s="101" t="str">
        <f>IF(Q58="HM","Honorable Mention",IF(Q58="PM","Print of the Month",""))</f>
        <v>Print of the Month</v>
      </c>
      <c r="AH58" s="98" t="str">
        <f>CONCATENATE("'",B58,"'"," by ",C58,CHAR(10),AF58,CHAR(10),CHAR(10),"Judges Comments: ",R58)</f>
        <v>'Adjustable Wrench' by Barry Singer
Score: 24.8/30    Print of the Month
Judges Comments: love everything about the details and colors and tones, nice to see this in a diagonal composition, great image</v>
      </c>
      <c r="AJ58" s="101" t="str">
        <f>CONCATENATE("Score: ",ROUND(P58,1),"    ",AG58)</f>
        <v>Score: 24.8    Print of the Month</v>
      </c>
      <c r="AL58" s="98" t="str">
        <f>CONCATENATE("'",B58,"'"," by ",C58,CHAR(10),AJ58,"  ",AK58,CHAR(10),"Judges Comments: ",R58)</f>
        <v>'Adjustable Wrench' by Barry Singer
Score: 24.8    Print of the Month  
Judges Comments: love everything about the details and colors and tones, nice to see this in a diagonal composition, great image</v>
      </c>
    </row>
    <row r="59" spans="1:19" ht="8.25" customHeight="1">
      <c r="A59" s="39"/>
      <c r="B59" s="61"/>
      <c r="C59" s="83"/>
      <c r="D59" s="39"/>
      <c r="E59" s="39"/>
      <c r="F59" s="39"/>
      <c r="G59" s="40"/>
      <c r="H59" s="39"/>
      <c r="I59" s="41"/>
      <c r="J59" s="41"/>
      <c r="K59" s="40"/>
      <c r="L59" s="39"/>
      <c r="M59" s="41"/>
      <c r="N59" s="41"/>
      <c r="O59" s="40"/>
      <c r="P59" s="40"/>
      <c r="Q59" s="46"/>
      <c r="R59" s="61"/>
      <c r="S59" s="112" t="str">
        <f>IF(Z60=TRUE,"TIE"," ")</f>
        <v> </v>
      </c>
    </row>
    <row r="60" spans="1:27" ht="30.75" customHeight="1">
      <c r="A60" s="2"/>
      <c r="B60" s="67" t="s">
        <v>25</v>
      </c>
      <c r="C60" s="81" t="s">
        <v>21</v>
      </c>
      <c r="D60" s="1">
        <v>35</v>
      </c>
      <c r="E60" s="1"/>
      <c r="F60" s="1"/>
      <c r="G60" s="38"/>
      <c r="K60" s="38"/>
      <c r="O60" s="38"/>
      <c r="P60" s="38"/>
      <c r="Q60" s="26"/>
      <c r="S60" s="112"/>
      <c r="T60" s="42" t="str">
        <f>IF(MAX(P35:P59)&lt;22,MAX(P35:P59)," ")</f>
        <v> </v>
      </c>
      <c r="U60" s="42"/>
      <c r="X60" s="42">
        <f>IF(T60&gt;21.99,MAX(P35:P59)," ")</f>
        <v>24.833333333333332</v>
      </c>
      <c r="Z60" s="27" t="b">
        <f>OR(Z61&gt;1,T61&gt;1)</f>
        <v>0</v>
      </c>
      <c r="AA60" s="27"/>
    </row>
    <row r="61" spans="1:29" s="48" customFormat="1" ht="6" customHeight="1">
      <c r="A61" s="43"/>
      <c r="B61" s="63"/>
      <c r="C61" s="85"/>
      <c r="D61" s="43"/>
      <c r="E61" s="43"/>
      <c r="F61" s="43"/>
      <c r="G61" s="44"/>
      <c r="H61" s="43"/>
      <c r="I61" s="43"/>
      <c r="J61" s="43"/>
      <c r="K61" s="44"/>
      <c r="L61" s="43"/>
      <c r="M61" s="43"/>
      <c r="N61" s="43"/>
      <c r="O61" s="44"/>
      <c r="P61" s="44"/>
      <c r="Q61" s="47"/>
      <c r="R61" s="63"/>
      <c r="S61" s="112"/>
      <c r="T61" s="4">
        <f>SUM(U62:U97)</f>
        <v>0</v>
      </c>
      <c r="U61" s="4"/>
      <c r="V61" s="4"/>
      <c r="W61" s="4"/>
      <c r="X61" s="4"/>
      <c r="Y61" s="4"/>
      <c r="Z61" s="4">
        <f>SUM(AA62:AA97)</f>
        <v>1</v>
      </c>
      <c r="AA61" s="4"/>
      <c r="AB61" s="4"/>
      <c r="AC61" s="4"/>
    </row>
    <row r="62" spans="1:38" ht="45.75" customHeight="1">
      <c r="A62" s="29" t="s">
        <v>23</v>
      </c>
      <c r="B62" s="70" t="s">
        <v>146</v>
      </c>
      <c r="C62" s="82" t="s">
        <v>50</v>
      </c>
      <c r="D62" s="49">
        <v>7</v>
      </c>
      <c r="E62" s="50">
        <v>7.5</v>
      </c>
      <c r="F62" s="50">
        <v>7.5</v>
      </c>
      <c r="G62" s="51">
        <f aca="true" t="shared" si="46" ref="G62:G77">D62+E62+F62</f>
        <v>22</v>
      </c>
      <c r="H62" s="52">
        <v>7</v>
      </c>
      <c r="I62" s="53">
        <v>8</v>
      </c>
      <c r="J62" s="53">
        <v>8</v>
      </c>
      <c r="K62" s="54">
        <f aca="true" t="shared" si="47" ref="K62:K77">H62+I62+J62</f>
        <v>23</v>
      </c>
      <c r="L62" s="49">
        <v>8</v>
      </c>
      <c r="M62" s="53">
        <v>8</v>
      </c>
      <c r="N62" s="53">
        <v>7</v>
      </c>
      <c r="O62" s="51">
        <f aca="true" t="shared" si="48" ref="O62:O77">L62+M62+N62</f>
        <v>23</v>
      </c>
      <c r="P62" s="36">
        <f aca="true" t="shared" si="49" ref="P62:P77">(G62+K62+O62)/3</f>
        <v>22.666666666666668</v>
      </c>
      <c r="Q62" s="76" t="str">
        <f>VLOOKUP(AB62,'Judging Data Entry - Digital'!$AB$2:$AC$6,2,FALSE)</f>
        <v>HM</v>
      </c>
      <c r="R62" s="64" t="s">
        <v>227</v>
      </c>
      <c r="T62" s="4" t="b">
        <f>AND($T$98&lt;22,P62=$T$98)</f>
        <v>0</v>
      </c>
      <c r="U62" s="4">
        <f aca="true" t="shared" si="50" ref="U62:U76">IF(T62=TRUE,1,0)</f>
        <v>0</v>
      </c>
      <c r="V62" s="4" t="b">
        <f aca="true" t="shared" si="51" ref="V62:V76">AND($T$61=0,P62&gt;21.99)</f>
        <v>1</v>
      </c>
      <c r="W62" s="4">
        <f aca="true" t="shared" si="52" ref="W62:W76">IF(V62=TRUE,1,0)</f>
        <v>1</v>
      </c>
      <c r="X62" s="4" t="b">
        <f>AND($T$61=0,P62=$X$98)</f>
        <v>0</v>
      </c>
      <c r="Y62" s="4">
        <f aca="true" t="shared" si="53" ref="Y62:Y76">IF(X62=TRUE,2,0)</f>
        <v>0</v>
      </c>
      <c r="Z62" s="4" t="b">
        <f>AND(AB62=MAX($AB$62:$AB$97))</f>
        <v>0</v>
      </c>
      <c r="AA62" s="4">
        <f aca="true" t="shared" si="54" ref="AA62:AA76">IF(Z62=TRUE,1,0)</f>
        <v>0</v>
      </c>
      <c r="AB62" s="4">
        <f aca="true" t="shared" si="55" ref="AB62:AB76">T62+(V62*2)+W62+X62+Y62</f>
        <v>3</v>
      </c>
      <c r="AD62" s="37">
        <f aca="true" t="shared" si="56" ref="AD62:AD77">P62</f>
        <v>22.666666666666668</v>
      </c>
      <c r="AF62" s="38" t="str">
        <f>CONCATENATE("Score: ",ROUND(P62,1),"/30","    ",AG62)</f>
        <v>Score: 22.7/30    Honorable Mention</v>
      </c>
      <c r="AG62" s="38" t="str">
        <f>IF(Q62="HM","Honorable Mention",IF(Q62="PM","Print of the Month",""))</f>
        <v>Honorable Mention</v>
      </c>
      <c r="AH62" s="3" t="str">
        <f>CONCATENATE("'",B62,"'"," by ",C62,CHAR(10),AF62,CHAR(10),CHAR(10),"Judges Comments: ",R62)</f>
        <v>'A Diptera Having Lunch' by Barry Singer
Score: 22.7/30    Honorable Mention
Judges Comments: interesting crop, good detail on the eyes, centered subject seems to work, nice colors</v>
      </c>
      <c r="AJ62" s="38" t="str">
        <f>CONCATENATE("Score: ",ROUND(P62,1),"    ",AG62)</f>
        <v>Score: 22.7    Honorable Mention</v>
      </c>
      <c r="AL62" s="3" t="str">
        <f aca="true" t="shared" si="57" ref="AL62:AL95">CONCATENATE("'",B62,"'"," by ",C62,CHAR(10),AJ62,"  ",AK62,CHAR(10),"Judges Comments: ",R62)</f>
        <v>'A Diptera Having Lunch' by Barry Singer
Score: 22.7    Honorable Mention  
Judges Comments: interesting crop, good detail on the eyes, centered subject seems to work, nice colors</v>
      </c>
    </row>
    <row r="63" spans="1:38" ht="45.75" customHeight="1">
      <c r="A63" s="29" t="s">
        <v>23</v>
      </c>
      <c r="B63" s="70" t="s">
        <v>147</v>
      </c>
      <c r="C63" s="82" t="s">
        <v>182</v>
      </c>
      <c r="D63" s="49">
        <v>6.5</v>
      </c>
      <c r="E63" s="50">
        <v>6</v>
      </c>
      <c r="F63" s="50">
        <v>7</v>
      </c>
      <c r="G63" s="51">
        <f t="shared" si="46"/>
        <v>19.5</v>
      </c>
      <c r="H63" s="52">
        <v>7</v>
      </c>
      <c r="I63" s="53">
        <v>6</v>
      </c>
      <c r="J63" s="53">
        <v>7</v>
      </c>
      <c r="K63" s="54">
        <f t="shared" si="47"/>
        <v>20</v>
      </c>
      <c r="L63" s="49">
        <v>7.5</v>
      </c>
      <c r="M63" s="53">
        <v>8</v>
      </c>
      <c r="N63" s="53">
        <v>7.5</v>
      </c>
      <c r="O63" s="51">
        <f t="shared" si="48"/>
        <v>23</v>
      </c>
      <c r="P63" s="36">
        <f t="shared" si="49"/>
        <v>20.833333333333332</v>
      </c>
      <c r="Q63" s="76" t="str">
        <f>VLOOKUP(AB63,'Judging Data Entry - Digital'!$AB$2:$AC$6,2,FALSE)</f>
        <v> </v>
      </c>
      <c r="R63" s="65" t="s">
        <v>298</v>
      </c>
      <c r="T63" s="4" t="b">
        <f>AND($T$98&lt;22,P63=$T$98)</f>
        <v>0</v>
      </c>
      <c r="U63" s="4">
        <f t="shared" si="50"/>
        <v>0</v>
      </c>
      <c r="V63" s="4" t="b">
        <f t="shared" si="51"/>
        <v>0</v>
      </c>
      <c r="W63" s="4">
        <f t="shared" si="52"/>
        <v>0</v>
      </c>
      <c r="X63" s="4" t="b">
        <f>AND($T$61=0,P63=$X$98)</f>
        <v>0</v>
      </c>
      <c r="Y63" s="4">
        <f t="shared" si="53"/>
        <v>0</v>
      </c>
      <c r="Z63" s="4" t="b">
        <f>AND(AB63=MAX($AB$62:$AB$97))</f>
        <v>0</v>
      </c>
      <c r="AA63" s="4">
        <f t="shared" si="54"/>
        <v>0</v>
      </c>
      <c r="AB63" s="4">
        <f t="shared" si="55"/>
        <v>0</v>
      </c>
      <c r="AD63" s="37">
        <f t="shared" si="56"/>
        <v>20.833333333333332</v>
      </c>
      <c r="AF63" s="38" t="str">
        <f aca="true" t="shared" si="58" ref="AF63:AF95">CONCATENATE("Score: ",ROUND(P63,1),"/30","    ",AG63)</f>
        <v>Score: 20.8/30    </v>
      </c>
      <c r="AG63" s="38">
        <f aca="true" t="shared" si="59" ref="AG63:AG95">IF(Q63="HM","Honorable Mention",IF(Q63="PM","Print of the Month",""))</f>
      </c>
      <c r="AH63" s="3" t="str">
        <f aca="true" t="shared" si="60" ref="AH63:AH95">CONCATENATE("'",B63,"'"," by ",C63,CHAR(10),AF63,CHAR(10),CHAR(10),"Judges Comments: ",R63)</f>
        <v>'A Glimpse Into The Future' by Lisa Rachul
Score: 20.8/30    
Judges Comments: interesting crop, nice colors, good concept, it's unfortunate that the photographer is in the frame, make sure the diamond is in focus</v>
      </c>
      <c r="AJ63" s="38" t="str">
        <f aca="true" t="shared" si="61" ref="AJ63:AJ95">CONCATENATE("Score: ",ROUND(P63,1),"    ",AG63)</f>
        <v>Score: 20.8    </v>
      </c>
      <c r="AL63" s="3" t="str">
        <f t="shared" si="57"/>
        <v>'A Glimpse Into The Future' by Lisa Rachul
Score: 20.8      
Judges Comments: interesting crop, nice colors, good concept, it's unfortunate that the photographer is in the frame, make sure the diamond is in focus</v>
      </c>
    </row>
    <row r="64" spans="1:38" ht="45.75" customHeight="1">
      <c r="A64" s="29" t="s">
        <v>23</v>
      </c>
      <c r="B64" s="70" t="s">
        <v>148</v>
      </c>
      <c r="C64" s="82" t="s">
        <v>59</v>
      </c>
      <c r="D64" s="49">
        <v>7</v>
      </c>
      <c r="E64" s="50">
        <v>8</v>
      </c>
      <c r="F64" s="50">
        <v>8</v>
      </c>
      <c r="G64" s="51">
        <f t="shared" si="46"/>
        <v>23</v>
      </c>
      <c r="H64" s="52">
        <v>7</v>
      </c>
      <c r="I64" s="53">
        <v>8</v>
      </c>
      <c r="J64" s="53">
        <v>8</v>
      </c>
      <c r="K64" s="54">
        <f t="shared" si="47"/>
        <v>23</v>
      </c>
      <c r="L64" s="49">
        <v>7.5</v>
      </c>
      <c r="M64" s="53">
        <v>8</v>
      </c>
      <c r="N64" s="53">
        <v>7.5</v>
      </c>
      <c r="O64" s="51">
        <f t="shared" si="48"/>
        <v>23</v>
      </c>
      <c r="P64" s="36">
        <f t="shared" si="49"/>
        <v>23</v>
      </c>
      <c r="Q64" s="76" t="str">
        <f>VLOOKUP(AB64,'Judging Data Entry - Digital'!$AB$2:$AC$6,2,FALSE)</f>
        <v>HM</v>
      </c>
      <c r="R64" s="65" t="s">
        <v>299</v>
      </c>
      <c r="T64" s="4" t="b">
        <f>AND($T$98&lt;22,P64=$T$98)</f>
        <v>0</v>
      </c>
      <c r="U64" s="4">
        <f t="shared" si="50"/>
        <v>0</v>
      </c>
      <c r="V64" s="4" t="b">
        <f t="shared" si="51"/>
        <v>1</v>
      </c>
      <c r="W64" s="4">
        <f t="shared" si="52"/>
        <v>1</v>
      </c>
      <c r="X64" s="4" t="b">
        <f>AND($T$61=0,P64=$X$98)</f>
        <v>0</v>
      </c>
      <c r="Y64" s="4">
        <f t="shared" si="53"/>
        <v>0</v>
      </c>
      <c r="Z64" s="4" t="b">
        <f>AND(AB64=MAX($AB$62:$AB$97))</f>
        <v>0</v>
      </c>
      <c r="AA64" s="4">
        <f t="shared" si="54"/>
        <v>0</v>
      </c>
      <c r="AB64" s="4">
        <f t="shared" si="55"/>
        <v>3</v>
      </c>
      <c r="AD64" s="37">
        <f t="shared" si="56"/>
        <v>23</v>
      </c>
      <c r="AF64" s="38" t="str">
        <f t="shared" si="58"/>
        <v>Score: 23/30    Honorable Mention</v>
      </c>
      <c r="AG64" s="38" t="str">
        <f t="shared" si="59"/>
        <v>Honorable Mention</v>
      </c>
      <c r="AH64" s="3" t="str">
        <f t="shared" si="60"/>
        <v>'A Ten Millimetre Predator' by Nina Henry
Score: 23/30    Honorable Mention
Judges Comments: good crop, nice colors, interesting subject, good use of title to enlighten the judges</v>
      </c>
      <c r="AJ64" s="38" t="str">
        <f t="shared" si="61"/>
        <v>Score: 23    Honorable Mention</v>
      </c>
      <c r="AL64" s="3" t="str">
        <f t="shared" si="57"/>
        <v>'A Ten Millimetre Predator' by Nina Henry
Score: 23    Honorable Mention  
Judges Comments: good crop, nice colors, interesting subject, good use of title to enlighten the judges</v>
      </c>
    </row>
    <row r="65" spans="1:38" ht="45.75" customHeight="1">
      <c r="A65" s="29" t="s">
        <v>23</v>
      </c>
      <c r="B65" s="70" t="s">
        <v>149</v>
      </c>
      <c r="C65" s="82" t="s">
        <v>183</v>
      </c>
      <c r="D65" s="49">
        <v>6</v>
      </c>
      <c r="E65" s="50">
        <v>6.5</v>
      </c>
      <c r="F65" s="50">
        <v>7</v>
      </c>
      <c r="G65" s="51">
        <f t="shared" si="46"/>
        <v>19.5</v>
      </c>
      <c r="H65" s="52">
        <v>7</v>
      </c>
      <c r="I65" s="53">
        <v>6.5</v>
      </c>
      <c r="J65" s="53">
        <v>7</v>
      </c>
      <c r="K65" s="54">
        <f t="shared" si="47"/>
        <v>20.5</v>
      </c>
      <c r="L65" s="49">
        <v>6.5</v>
      </c>
      <c r="M65" s="53">
        <v>7</v>
      </c>
      <c r="N65" s="53">
        <v>7</v>
      </c>
      <c r="O65" s="51">
        <f t="shared" si="48"/>
        <v>20.5</v>
      </c>
      <c r="P65" s="36">
        <f t="shared" si="49"/>
        <v>20.166666666666668</v>
      </c>
      <c r="Q65" s="76" t="str">
        <f>VLOOKUP(AB65,'Judging Data Entry - Digital'!$AB$2:$AC$6,2,FALSE)</f>
        <v> </v>
      </c>
      <c r="R65" s="65" t="s">
        <v>228</v>
      </c>
      <c r="T65" s="4" t="b">
        <f>AND($T$98&lt;22,P65=$T$98)</f>
        <v>0</v>
      </c>
      <c r="U65" s="4">
        <f t="shared" si="50"/>
        <v>0</v>
      </c>
      <c r="V65" s="4" t="b">
        <f t="shared" si="51"/>
        <v>0</v>
      </c>
      <c r="W65" s="4">
        <f t="shared" si="52"/>
        <v>0</v>
      </c>
      <c r="X65" s="4" t="b">
        <f>AND($T$61=0,P65=$X$98)</f>
        <v>0</v>
      </c>
      <c r="Y65" s="4">
        <f t="shared" si="53"/>
        <v>0</v>
      </c>
      <c r="Z65" s="4" t="b">
        <f>AND(AB65=MAX($AB$62:$AB$97))</f>
        <v>0</v>
      </c>
      <c r="AA65" s="4">
        <f t="shared" si="54"/>
        <v>0</v>
      </c>
      <c r="AB65" s="4">
        <f t="shared" si="55"/>
        <v>0</v>
      </c>
      <c r="AD65" s="37">
        <f t="shared" si="56"/>
        <v>20.166666666666668</v>
      </c>
      <c r="AF65" s="38" t="str">
        <f t="shared" si="58"/>
        <v>Score: 20.2/30    </v>
      </c>
      <c r="AG65" s="38">
        <f t="shared" si="59"/>
      </c>
      <c r="AH65" s="3" t="str">
        <f t="shared" si="60"/>
        <v>'A World from Above' by Brian Main
Score: 20.2/30    
Judges Comments: good use of the rule of thirds, B&amp;W would be better for this then the brown thing would not be a distraction, crop works with this image</v>
      </c>
      <c r="AJ65" s="38" t="str">
        <f t="shared" si="61"/>
        <v>Score: 20.2    </v>
      </c>
      <c r="AL65" s="3" t="str">
        <f t="shared" si="57"/>
        <v>'A World from Above' by Brian Main
Score: 20.2      
Judges Comments: good use of the rule of thirds, B&amp;W would be better for this then the brown thing would not be a distraction, crop works with this image</v>
      </c>
    </row>
    <row r="66" spans="1:38" ht="45.75" customHeight="1">
      <c r="A66" s="29" t="s">
        <v>23</v>
      </c>
      <c r="B66" s="70" t="s">
        <v>150</v>
      </c>
      <c r="C66" s="82" t="s">
        <v>54</v>
      </c>
      <c r="D66" s="49">
        <v>6</v>
      </c>
      <c r="E66" s="50">
        <v>6.5</v>
      </c>
      <c r="F66" s="50">
        <v>7</v>
      </c>
      <c r="G66" s="51">
        <f t="shared" si="46"/>
        <v>19.5</v>
      </c>
      <c r="H66" s="52">
        <v>6.5</v>
      </c>
      <c r="I66" s="53">
        <v>6.5</v>
      </c>
      <c r="J66" s="53">
        <v>8</v>
      </c>
      <c r="K66" s="54">
        <f t="shared" si="47"/>
        <v>21</v>
      </c>
      <c r="L66" s="49">
        <v>7</v>
      </c>
      <c r="M66" s="53">
        <v>7</v>
      </c>
      <c r="N66" s="53">
        <v>8</v>
      </c>
      <c r="O66" s="51">
        <f t="shared" si="48"/>
        <v>22</v>
      </c>
      <c r="P66" s="36">
        <f t="shared" si="49"/>
        <v>20.833333333333332</v>
      </c>
      <c r="Q66" s="76" t="str">
        <f>VLOOKUP(AB66,'Judging Data Entry - Digital'!$AB$2:$AC$6,2,FALSE)</f>
        <v> </v>
      </c>
      <c r="R66" s="65" t="s">
        <v>229</v>
      </c>
      <c r="T66" s="4" t="b">
        <f>AND($T$98&lt;22,P66=$T$98)</f>
        <v>0</v>
      </c>
      <c r="U66" s="4">
        <f t="shared" si="50"/>
        <v>0</v>
      </c>
      <c r="V66" s="4" t="b">
        <f>AND($T$61=0,P66&gt;21.99)</f>
        <v>0</v>
      </c>
      <c r="W66" s="4">
        <f>IF(V66=TRUE,1,0)</f>
        <v>0</v>
      </c>
      <c r="X66" s="4" t="b">
        <f>AND($T$61=0,P66=$X$98)</f>
        <v>0</v>
      </c>
      <c r="Y66" s="4">
        <f>IF(X66=TRUE,2,0)</f>
        <v>0</v>
      </c>
      <c r="Z66" s="4" t="b">
        <f>AND(AB66=MAX($AB$62:$AB$97))</f>
        <v>0</v>
      </c>
      <c r="AA66" s="4">
        <f>IF(Z66=TRUE,1,0)</f>
        <v>0</v>
      </c>
      <c r="AB66" s="4">
        <f>T66+(V66*2)+W66+X66+Y66</f>
        <v>0</v>
      </c>
      <c r="AD66" s="37">
        <f>P66</f>
        <v>20.833333333333332</v>
      </c>
      <c r="AF66" s="38" t="str">
        <f>CONCATENATE("Score: ",ROUND(P66,1),"/30","    ",AG66)</f>
        <v>Score: 20.8/30    </v>
      </c>
      <c r="AG66" s="38">
        <f>IF(Q66="HM","Honorable Mention",IF(Q66="PM","Print of the Month",""))</f>
      </c>
      <c r="AH66" s="3" t="str">
        <f>CONCATENATE("'",B66,"'"," by ",C66,CHAR(10),AF66,CHAR(10),CHAR(10),"Judges Comments: ",R66)</f>
        <v>'Bad Hair Day' by Ivan Gidluck
Score: 20.8/30    
Judges Comments: fun title, like the detail on the seeds, good composition, try reducing the background noise, seems a little oversaturated and warm</v>
      </c>
      <c r="AJ66" s="38" t="str">
        <f>CONCATENATE("Score: ",ROUND(P66,1),"    ",AG66)</f>
        <v>Score: 20.8    </v>
      </c>
      <c r="AL66" s="3" t="str">
        <f>CONCATENATE("'",B66,"'"," by ",C66,CHAR(10),AJ66,"  ",AK66,CHAR(10),"Judges Comments: ",R66)</f>
        <v>'Bad Hair Day' by Ivan Gidluck
Score: 20.8      
Judges Comments: fun title, like the detail on the seeds, good composition, try reducing the background noise, seems a little oversaturated and warm</v>
      </c>
    </row>
    <row r="67" spans="1:38" ht="45.75" customHeight="1">
      <c r="A67" s="29" t="s">
        <v>23</v>
      </c>
      <c r="B67" s="70" t="s">
        <v>151</v>
      </c>
      <c r="C67" s="82" t="s">
        <v>42</v>
      </c>
      <c r="D67" s="49">
        <v>6.5</v>
      </c>
      <c r="E67" s="50">
        <v>7</v>
      </c>
      <c r="F67" s="50">
        <v>7.5</v>
      </c>
      <c r="G67" s="51">
        <f t="shared" si="46"/>
        <v>21</v>
      </c>
      <c r="H67" s="52">
        <v>6.5</v>
      </c>
      <c r="I67" s="53">
        <v>7</v>
      </c>
      <c r="J67" s="53">
        <v>7.5</v>
      </c>
      <c r="K67" s="54">
        <f t="shared" si="47"/>
        <v>21</v>
      </c>
      <c r="L67" s="49">
        <v>7.5</v>
      </c>
      <c r="M67" s="53">
        <v>7.5</v>
      </c>
      <c r="N67" s="53">
        <v>8</v>
      </c>
      <c r="O67" s="51">
        <f t="shared" si="48"/>
        <v>23</v>
      </c>
      <c r="P67" s="36">
        <f t="shared" si="49"/>
        <v>21.666666666666668</v>
      </c>
      <c r="Q67" s="76" t="str">
        <f>VLOOKUP(AB67,'Judging Data Entry - Digital'!$AB$2:$AC$6,2,FALSE)</f>
        <v> </v>
      </c>
      <c r="R67" s="65" t="s">
        <v>230</v>
      </c>
      <c r="T67" s="4" t="b">
        <f>AND($T$98&lt;22,P67=$T$98)</f>
        <v>0</v>
      </c>
      <c r="U67" s="4">
        <f t="shared" si="50"/>
        <v>0</v>
      </c>
      <c r="V67" s="4" t="b">
        <f t="shared" si="51"/>
        <v>0</v>
      </c>
      <c r="W67" s="4">
        <f t="shared" si="52"/>
        <v>0</v>
      </c>
      <c r="X67" s="4" t="b">
        <f>AND($T$61=0,P67=$X$98)</f>
        <v>0</v>
      </c>
      <c r="Y67" s="4">
        <f t="shared" si="53"/>
        <v>0</v>
      </c>
      <c r="Z67" s="4" t="b">
        <f>AND(AB67=MAX($AB$62:$AB$97))</f>
        <v>0</v>
      </c>
      <c r="AA67" s="4">
        <f t="shared" si="54"/>
        <v>0</v>
      </c>
      <c r="AB67" s="4">
        <f t="shared" si="55"/>
        <v>0</v>
      </c>
      <c r="AD67" s="37">
        <f t="shared" si="56"/>
        <v>21.666666666666668</v>
      </c>
      <c r="AF67" s="38" t="str">
        <f t="shared" si="58"/>
        <v>Score: 21.7/30    </v>
      </c>
      <c r="AG67" s="38">
        <f t="shared" si="59"/>
      </c>
      <c r="AH67" s="3" t="str">
        <f t="shared" si="60"/>
        <v>'Bee Keeper' by Bruce Guenter
Score: 21.7/30    
Judges Comments: nice colors and natural framing, wish it was more "rule of thirds", tiny blue spot in corner is distracting - tighten the crop, good detail on the bee</v>
      </c>
      <c r="AJ67" s="38" t="str">
        <f t="shared" si="61"/>
        <v>Score: 21.7    </v>
      </c>
      <c r="AL67" s="3" t="str">
        <f t="shared" si="57"/>
        <v>'Bee Keeper' by Bruce Guenter
Score: 21.7      
Judges Comments: nice colors and natural framing, wish it was more "rule of thirds", tiny blue spot in corner is distracting - tighten the crop, good detail on the bee</v>
      </c>
    </row>
    <row r="68" spans="1:38" ht="45.75" customHeight="1">
      <c r="A68" s="29" t="s">
        <v>23</v>
      </c>
      <c r="B68" s="70" t="s">
        <v>185</v>
      </c>
      <c r="C68" s="82" t="s">
        <v>152</v>
      </c>
      <c r="D68" s="49">
        <v>7</v>
      </c>
      <c r="E68" s="50">
        <v>7</v>
      </c>
      <c r="F68" s="50">
        <v>7</v>
      </c>
      <c r="G68" s="51">
        <f t="shared" si="46"/>
        <v>21</v>
      </c>
      <c r="H68" s="52">
        <v>7</v>
      </c>
      <c r="I68" s="53">
        <v>7.5</v>
      </c>
      <c r="J68" s="53">
        <v>7</v>
      </c>
      <c r="K68" s="54">
        <f t="shared" si="47"/>
        <v>21.5</v>
      </c>
      <c r="L68" s="49">
        <v>8</v>
      </c>
      <c r="M68" s="53">
        <v>8</v>
      </c>
      <c r="N68" s="53">
        <v>7</v>
      </c>
      <c r="O68" s="51">
        <f t="shared" si="48"/>
        <v>23</v>
      </c>
      <c r="P68" s="36">
        <f t="shared" si="49"/>
        <v>21.833333333333332</v>
      </c>
      <c r="Q68" s="76" t="str">
        <f>VLOOKUP(AB68,'Judging Data Entry - Digital'!$AB$2:$AC$6,2,FALSE)</f>
        <v> </v>
      </c>
      <c r="R68" s="65" t="s">
        <v>231</v>
      </c>
      <c r="T68" s="4" t="b">
        <f>AND($T$98&lt;22,P68=$T$98)</f>
        <v>0</v>
      </c>
      <c r="U68" s="4">
        <f t="shared" si="50"/>
        <v>0</v>
      </c>
      <c r="V68" s="4" t="b">
        <f t="shared" si="51"/>
        <v>0</v>
      </c>
      <c r="W68" s="4">
        <f t="shared" si="52"/>
        <v>0</v>
      </c>
      <c r="X68" s="4" t="b">
        <f>AND($T$61=0,P68=$X$98)</f>
        <v>0</v>
      </c>
      <c r="Y68" s="4">
        <f t="shared" si="53"/>
        <v>0</v>
      </c>
      <c r="Z68" s="4" t="b">
        <f>AND(AB68=MAX($AB$62:$AB$97))</f>
        <v>0</v>
      </c>
      <c r="AA68" s="4">
        <f t="shared" si="54"/>
        <v>0</v>
      </c>
      <c r="AB68" s="4">
        <f t="shared" si="55"/>
        <v>0</v>
      </c>
      <c r="AD68" s="37">
        <f t="shared" si="56"/>
        <v>21.833333333333332</v>
      </c>
      <c r="AF68" s="38" t="str">
        <f t="shared" si="58"/>
        <v>Score: 21.8/30    </v>
      </c>
      <c r="AG68" s="38">
        <f t="shared" si="59"/>
      </c>
      <c r="AH68" s="3" t="str">
        <f t="shared" si="60"/>
        <v>'I Spy With My Little Eye' by Bob Littlejohn
Score: 21.8/30    
Judges Comments: great capture, good detail, square crop works well, would like to see what's in the reflection of the eye</v>
      </c>
      <c r="AJ68" s="38" t="str">
        <f t="shared" si="61"/>
        <v>Score: 21.8    </v>
      </c>
      <c r="AL68" s="3" t="str">
        <f t="shared" si="57"/>
        <v>'I Spy With My Little Eye' by Bob Littlejohn
Score: 21.8      
Judges Comments: great capture, good detail, square crop works well, would like to see what's in the reflection of the eye</v>
      </c>
    </row>
    <row r="69" spans="1:38" ht="45.75" customHeight="1">
      <c r="A69" s="29" t="s">
        <v>23</v>
      </c>
      <c r="B69" s="70" t="s">
        <v>153</v>
      </c>
      <c r="C69" s="82" t="s">
        <v>49</v>
      </c>
      <c r="D69" s="49">
        <v>7</v>
      </c>
      <c r="E69" s="50">
        <v>7.5</v>
      </c>
      <c r="F69" s="50">
        <v>8</v>
      </c>
      <c r="G69" s="51">
        <f t="shared" si="46"/>
        <v>22.5</v>
      </c>
      <c r="H69" s="52">
        <v>7</v>
      </c>
      <c r="I69" s="53">
        <v>8.5</v>
      </c>
      <c r="J69" s="53">
        <v>8</v>
      </c>
      <c r="K69" s="54">
        <f t="shared" si="47"/>
        <v>23.5</v>
      </c>
      <c r="L69" s="49">
        <v>7.5</v>
      </c>
      <c r="M69" s="53">
        <v>8.5</v>
      </c>
      <c r="N69" s="53">
        <v>8</v>
      </c>
      <c r="O69" s="51">
        <f t="shared" si="48"/>
        <v>24</v>
      </c>
      <c r="P69" s="36">
        <f t="shared" si="49"/>
        <v>23.333333333333332</v>
      </c>
      <c r="Q69" s="76" t="str">
        <f>VLOOKUP(AB69,'Judging Data Entry - Digital'!$AB$2:$AC$6,2,FALSE)</f>
        <v>HM</v>
      </c>
      <c r="R69" s="65" t="s">
        <v>232</v>
      </c>
      <c r="T69" s="4" t="b">
        <f>AND($T$98&lt;22,P69=$T$98)</f>
        <v>0</v>
      </c>
      <c r="U69" s="4">
        <f t="shared" si="50"/>
        <v>0</v>
      </c>
      <c r="V69" s="4" t="b">
        <f t="shared" si="51"/>
        <v>1</v>
      </c>
      <c r="W69" s="4">
        <f t="shared" si="52"/>
        <v>1</v>
      </c>
      <c r="X69" s="4" t="b">
        <f>AND($T$61=0,P69=$X$98)</f>
        <v>0</v>
      </c>
      <c r="Y69" s="4">
        <f t="shared" si="53"/>
        <v>0</v>
      </c>
      <c r="Z69" s="4" t="b">
        <f>AND(AB69=MAX($AB$62:$AB$97))</f>
        <v>0</v>
      </c>
      <c r="AA69" s="4">
        <f t="shared" si="54"/>
        <v>0</v>
      </c>
      <c r="AB69" s="4">
        <f t="shared" si="55"/>
        <v>3</v>
      </c>
      <c r="AD69" s="37">
        <f t="shared" si="56"/>
        <v>23.333333333333332</v>
      </c>
      <c r="AF69" s="38" t="str">
        <f t="shared" si="58"/>
        <v>Score: 23.3/30    Honorable Mention</v>
      </c>
      <c r="AG69" s="38" t="str">
        <f t="shared" si="59"/>
        <v>Honorable Mention</v>
      </c>
      <c r="AH69" s="3" t="str">
        <f t="shared" si="60"/>
        <v>'Busy Bee' by Doris Santha
Score: 23.3/30    Honorable Mention
Judges Comments: nice crop, pleasing colors, wish that flowers were not in front of the subject, background a little grainy</v>
      </c>
      <c r="AJ69" s="38" t="str">
        <f t="shared" si="61"/>
        <v>Score: 23.3    Honorable Mention</v>
      </c>
      <c r="AL69" s="3" t="str">
        <f t="shared" si="57"/>
        <v>'Busy Bee' by Doris Santha
Score: 23.3    Honorable Mention  
Judges Comments: nice crop, pleasing colors, wish that flowers were not in front of the subject, background a little grainy</v>
      </c>
    </row>
    <row r="70" spans="1:38" ht="45.75" customHeight="1">
      <c r="A70" s="29" t="s">
        <v>23</v>
      </c>
      <c r="B70" s="70" t="s">
        <v>154</v>
      </c>
      <c r="C70" s="82" t="s">
        <v>58</v>
      </c>
      <c r="D70" s="49">
        <v>7</v>
      </c>
      <c r="E70" s="50">
        <v>8.5</v>
      </c>
      <c r="F70" s="50">
        <v>8</v>
      </c>
      <c r="G70" s="51">
        <f t="shared" si="46"/>
        <v>23.5</v>
      </c>
      <c r="H70" s="52">
        <v>7</v>
      </c>
      <c r="I70" s="53">
        <v>8.5</v>
      </c>
      <c r="J70" s="53">
        <v>7.5</v>
      </c>
      <c r="K70" s="54">
        <f t="shared" si="47"/>
        <v>23</v>
      </c>
      <c r="L70" s="49">
        <v>7</v>
      </c>
      <c r="M70" s="53">
        <v>8</v>
      </c>
      <c r="N70" s="53">
        <v>8</v>
      </c>
      <c r="O70" s="51">
        <f t="shared" si="48"/>
        <v>23</v>
      </c>
      <c r="P70" s="36">
        <f t="shared" si="49"/>
        <v>23.166666666666668</v>
      </c>
      <c r="Q70" s="76" t="str">
        <f>VLOOKUP(AB70,'Judging Data Entry - Digital'!$AB$2:$AC$6,2,FALSE)</f>
        <v>HM</v>
      </c>
      <c r="R70" s="65" t="s">
        <v>233</v>
      </c>
      <c r="T70" s="4" t="b">
        <f>AND($T$98&lt;22,P70=$T$98)</f>
        <v>0</v>
      </c>
      <c r="U70" s="4">
        <f t="shared" si="50"/>
        <v>0</v>
      </c>
      <c r="V70" s="4" t="b">
        <f t="shared" si="51"/>
        <v>1</v>
      </c>
      <c r="W70" s="4">
        <f t="shared" si="52"/>
        <v>1</v>
      </c>
      <c r="X70" s="4" t="b">
        <f>AND($T$61=0,P70=$X$98)</f>
        <v>0</v>
      </c>
      <c r="Y70" s="4">
        <f t="shared" si="53"/>
        <v>0</v>
      </c>
      <c r="Z70" s="4" t="b">
        <f>AND(AB70=MAX($AB$62:$AB$97))</f>
        <v>0</v>
      </c>
      <c r="AA70" s="4">
        <f t="shared" si="54"/>
        <v>0</v>
      </c>
      <c r="AB70" s="4">
        <f t="shared" si="55"/>
        <v>3</v>
      </c>
      <c r="AD70" s="37">
        <f t="shared" si="56"/>
        <v>23.166666666666668</v>
      </c>
      <c r="AF70" s="38" t="str">
        <f t="shared" si="58"/>
        <v>Score: 23.2/30    Honorable Mention</v>
      </c>
      <c r="AG70" s="38" t="str">
        <f t="shared" si="59"/>
        <v>Honorable Mention</v>
      </c>
      <c r="AH70" s="3" t="str">
        <f t="shared" si="60"/>
        <v>'Eternal Flame' by Gerald Hammerling
Score: 23.2/30    Honorable Mention
Judges Comments: good crop, nice colors, could use a little more detail in the wick, interesting image</v>
      </c>
      <c r="AJ70" s="38" t="str">
        <f t="shared" si="61"/>
        <v>Score: 23.2    Honorable Mention</v>
      </c>
      <c r="AL70" s="3" t="str">
        <f t="shared" si="57"/>
        <v>'Eternal Flame' by Gerald Hammerling
Score: 23.2    Honorable Mention  
Judges Comments: good crop, nice colors, could use a little more detail in the wick, interesting image</v>
      </c>
    </row>
    <row r="71" spans="1:38" ht="45.75" customHeight="1">
      <c r="A71" s="29" t="s">
        <v>23</v>
      </c>
      <c r="B71" s="70" t="s">
        <v>155</v>
      </c>
      <c r="C71" s="82" t="s">
        <v>55</v>
      </c>
      <c r="D71" s="49">
        <v>7</v>
      </c>
      <c r="E71" s="50">
        <v>6.5</v>
      </c>
      <c r="F71" s="50">
        <v>7.5</v>
      </c>
      <c r="G71" s="51">
        <f t="shared" si="46"/>
        <v>21</v>
      </c>
      <c r="H71" s="52">
        <v>7</v>
      </c>
      <c r="I71" s="53">
        <v>6.5</v>
      </c>
      <c r="J71" s="53">
        <v>8</v>
      </c>
      <c r="K71" s="54">
        <f t="shared" si="47"/>
        <v>21.5</v>
      </c>
      <c r="L71" s="49">
        <v>7.5</v>
      </c>
      <c r="M71" s="53">
        <v>8</v>
      </c>
      <c r="N71" s="53">
        <v>7.5</v>
      </c>
      <c r="O71" s="51">
        <f t="shared" si="48"/>
        <v>23</v>
      </c>
      <c r="P71" s="36">
        <f t="shared" si="49"/>
        <v>21.833333333333332</v>
      </c>
      <c r="Q71" s="76" t="str">
        <f>VLOOKUP(AB71,'Judging Data Entry - Digital'!$AB$2:$AC$6,2,FALSE)</f>
        <v> </v>
      </c>
      <c r="R71" s="65" t="s">
        <v>234</v>
      </c>
      <c r="T71" s="4" t="b">
        <f>AND($T$98&lt;22,P71=$T$98)</f>
        <v>0</v>
      </c>
      <c r="U71" s="4">
        <f t="shared" si="50"/>
        <v>0</v>
      </c>
      <c r="V71" s="4" t="b">
        <f t="shared" si="51"/>
        <v>0</v>
      </c>
      <c r="W71" s="4">
        <f t="shared" si="52"/>
        <v>0</v>
      </c>
      <c r="X71" s="4" t="b">
        <f>AND($T$61=0,P71=$X$98)</f>
        <v>0</v>
      </c>
      <c r="Y71" s="4">
        <f t="shared" si="53"/>
        <v>0</v>
      </c>
      <c r="Z71" s="4" t="b">
        <f>AND(AB71=MAX($AB$62:$AB$97))</f>
        <v>0</v>
      </c>
      <c r="AA71" s="4">
        <f t="shared" si="54"/>
        <v>0</v>
      </c>
      <c r="AB71" s="4">
        <f t="shared" si="55"/>
        <v>0</v>
      </c>
      <c r="AD71" s="37">
        <f t="shared" si="56"/>
        <v>21.833333333333332</v>
      </c>
      <c r="AF71" s="38" t="str">
        <f t="shared" si="58"/>
        <v>Score: 21.8/30    </v>
      </c>
      <c r="AG71" s="38">
        <f t="shared" si="59"/>
      </c>
      <c r="AH71" s="3" t="str">
        <f t="shared" si="60"/>
        <v>'Feather Dusters' by Bob Anderson
Score: 21.8/30    
Judges Comments: nice title, good leading line, great colors, crop could be improved by not having the lines ending in the corners, good detail</v>
      </c>
      <c r="AJ71" s="38" t="str">
        <f t="shared" si="61"/>
        <v>Score: 21.8    </v>
      </c>
      <c r="AL71" s="3" t="str">
        <f t="shared" si="57"/>
        <v>'Feather Dusters' by Bob Anderson
Score: 21.8      
Judges Comments: nice title, good leading line, great colors, crop could be improved by not having the lines ending in the corners, good detail</v>
      </c>
    </row>
    <row r="72" spans="1:38" ht="45.75" customHeight="1">
      <c r="A72" s="29" t="s">
        <v>23</v>
      </c>
      <c r="B72" s="70" t="s">
        <v>156</v>
      </c>
      <c r="C72" s="82" t="s">
        <v>57</v>
      </c>
      <c r="D72" s="49">
        <v>6.5</v>
      </c>
      <c r="E72" s="50">
        <v>7</v>
      </c>
      <c r="F72" s="50">
        <v>7</v>
      </c>
      <c r="G72" s="51">
        <f t="shared" si="46"/>
        <v>20.5</v>
      </c>
      <c r="H72" s="52">
        <v>6.5</v>
      </c>
      <c r="I72" s="53">
        <v>7.5</v>
      </c>
      <c r="J72" s="53">
        <v>7</v>
      </c>
      <c r="K72" s="54">
        <f t="shared" si="47"/>
        <v>21</v>
      </c>
      <c r="L72" s="49">
        <v>7</v>
      </c>
      <c r="M72" s="53">
        <v>7.5</v>
      </c>
      <c r="N72" s="53">
        <v>7</v>
      </c>
      <c r="O72" s="51">
        <f t="shared" si="48"/>
        <v>21.5</v>
      </c>
      <c r="P72" s="36">
        <f t="shared" si="49"/>
        <v>21</v>
      </c>
      <c r="Q72" s="76" t="str">
        <f>VLOOKUP(AB72,'Judging Data Entry - Digital'!$AB$2:$AC$6,2,FALSE)</f>
        <v> </v>
      </c>
      <c r="R72" s="65" t="s">
        <v>300</v>
      </c>
      <c r="T72" s="4" t="b">
        <f>AND($T$98&lt;22,P72=$T$98)</f>
        <v>0</v>
      </c>
      <c r="U72" s="4">
        <f t="shared" si="50"/>
        <v>0</v>
      </c>
      <c r="V72" s="4" t="b">
        <f t="shared" si="51"/>
        <v>0</v>
      </c>
      <c r="W72" s="4">
        <f t="shared" si="52"/>
        <v>0</v>
      </c>
      <c r="X72" s="4" t="b">
        <f>AND($T$61=0,P72=$X$98)</f>
        <v>0</v>
      </c>
      <c r="Y72" s="4">
        <f t="shared" si="53"/>
        <v>0</v>
      </c>
      <c r="Z72" s="4" t="b">
        <f>AND(AB72=MAX($AB$62:$AB$97))</f>
        <v>0</v>
      </c>
      <c r="AA72" s="4">
        <f t="shared" si="54"/>
        <v>0</v>
      </c>
      <c r="AB72" s="4">
        <f t="shared" si="55"/>
        <v>0</v>
      </c>
      <c r="AD72" s="37">
        <f t="shared" si="56"/>
        <v>21</v>
      </c>
      <c r="AF72" s="38" t="str">
        <f t="shared" si="58"/>
        <v>Score: 21/30    </v>
      </c>
      <c r="AG72" s="38">
        <f t="shared" si="59"/>
      </c>
      <c r="AH72" s="3" t="str">
        <f t="shared" si="60"/>
        <v>'Flower Sprite' by Linda Hagan
Score: 21/30    
Judges Comments: good title - makes you see something that may or may not be there, nice contrasting colors, crop a little off the left side</v>
      </c>
      <c r="AJ72" s="38" t="str">
        <f t="shared" si="61"/>
        <v>Score: 21    </v>
      </c>
      <c r="AL72" s="3" t="str">
        <f t="shared" si="57"/>
        <v>'Flower Sprite' by Linda Hagan
Score: 21      
Judges Comments: good title - makes you see something that may or may not be there, nice contrasting colors, crop a little off the left side</v>
      </c>
    </row>
    <row r="73" spans="1:38" ht="45.75" customHeight="1">
      <c r="A73" s="29" t="s">
        <v>23</v>
      </c>
      <c r="B73" s="70" t="s">
        <v>157</v>
      </c>
      <c r="C73" s="82" t="s">
        <v>32</v>
      </c>
      <c r="D73" s="49">
        <v>6</v>
      </c>
      <c r="E73" s="50">
        <v>6.5</v>
      </c>
      <c r="F73" s="50">
        <v>7</v>
      </c>
      <c r="G73" s="51">
        <f t="shared" si="46"/>
        <v>19.5</v>
      </c>
      <c r="H73" s="52">
        <v>6.5</v>
      </c>
      <c r="I73" s="53">
        <v>6</v>
      </c>
      <c r="J73" s="53">
        <v>7</v>
      </c>
      <c r="K73" s="54">
        <f t="shared" si="47"/>
        <v>19.5</v>
      </c>
      <c r="L73" s="49">
        <v>7.5</v>
      </c>
      <c r="M73" s="53">
        <v>6.5</v>
      </c>
      <c r="N73" s="53">
        <v>7</v>
      </c>
      <c r="O73" s="51">
        <f t="shared" si="48"/>
        <v>21</v>
      </c>
      <c r="P73" s="36">
        <f t="shared" si="49"/>
        <v>20</v>
      </c>
      <c r="Q73" s="76" t="str">
        <f>VLOOKUP(AB73,'Judging Data Entry - Digital'!$AB$2:$AC$6,2,FALSE)</f>
        <v> </v>
      </c>
      <c r="R73" s="65" t="s">
        <v>235</v>
      </c>
      <c r="T73" s="4" t="b">
        <f>AND($T$98&lt;22,P73=$T$98)</f>
        <v>0</v>
      </c>
      <c r="U73" s="4">
        <f t="shared" si="50"/>
        <v>0</v>
      </c>
      <c r="V73" s="4" t="b">
        <f t="shared" si="51"/>
        <v>0</v>
      </c>
      <c r="W73" s="4">
        <f t="shared" si="52"/>
        <v>0</v>
      </c>
      <c r="X73" s="4" t="b">
        <f>AND($T$61=0,P73=$X$98)</f>
        <v>0</v>
      </c>
      <c r="Y73" s="4">
        <f t="shared" si="53"/>
        <v>0</v>
      </c>
      <c r="Z73" s="4" t="b">
        <f>AND(AB73=MAX($AB$62:$AB$97))</f>
        <v>0</v>
      </c>
      <c r="AA73" s="4">
        <f t="shared" si="54"/>
        <v>0</v>
      </c>
      <c r="AB73" s="4">
        <f t="shared" si="55"/>
        <v>0</v>
      </c>
      <c r="AD73" s="37">
        <f t="shared" si="56"/>
        <v>20</v>
      </c>
      <c r="AF73" s="38" t="str">
        <f t="shared" si="58"/>
        <v>Score: 20/30    </v>
      </c>
      <c r="AG73" s="38">
        <f t="shared" si="59"/>
      </c>
      <c r="AH73" s="3" t="str">
        <f t="shared" si="60"/>
        <v>'Fresh off the vine' by Cathy Anderson
Score: 20/30    
Judges Comments: nice colors, good attempt at the composition, your eyes are drawn to the pink hot spots</v>
      </c>
      <c r="AJ73" s="38" t="str">
        <f t="shared" si="61"/>
        <v>Score: 20    </v>
      </c>
      <c r="AL73" s="3" t="str">
        <f t="shared" si="57"/>
        <v>'Fresh off the vine' by Cathy Anderson
Score: 20      
Judges Comments: nice colors, good attempt at the composition, your eyes are drawn to the pink hot spots</v>
      </c>
    </row>
    <row r="74" spans="1:38" ht="45.75" customHeight="1">
      <c r="A74" s="29" t="s">
        <v>23</v>
      </c>
      <c r="B74" s="70" t="s">
        <v>158</v>
      </c>
      <c r="C74" s="82" t="s">
        <v>41</v>
      </c>
      <c r="D74" s="49">
        <v>6</v>
      </c>
      <c r="E74" s="50">
        <v>7.5</v>
      </c>
      <c r="F74" s="50">
        <v>7</v>
      </c>
      <c r="G74" s="51">
        <f t="shared" si="46"/>
        <v>20.5</v>
      </c>
      <c r="H74" s="52">
        <v>7</v>
      </c>
      <c r="I74" s="53">
        <v>7.5</v>
      </c>
      <c r="J74" s="53">
        <v>7</v>
      </c>
      <c r="K74" s="54">
        <f t="shared" si="47"/>
        <v>21.5</v>
      </c>
      <c r="L74" s="49">
        <v>7</v>
      </c>
      <c r="M74" s="53">
        <v>7.5</v>
      </c>
      <c r="N74" s="53">
        <v>8</v>
      </c>
      <c r="O74" s="51">
        <f t="shared" si="48"/>
        <v>22.5</v>
      </c>
      <c r="P74" s="36">
        <f t="shared" si="49"/>
        <v>21.5</v>
      </c>
      <c r="Q74" s="76" t="str">
        <f>VLOOKUP(AB74,'Judging Data Entry - Digital'!$AB$2:$AC$6,2,FALSE)</f>
        <v> </v>
      </c>
      <c r="R74" s="65" t="s">
        <v>236</v>
      </c>
      <c r="T74" s="4" t="b">
        <f>AND($T$98&lt;22,P74=$T$98)</f>
        <v>0</v>
      </c>
      <c r="U74" s="4">
        <f t="shared" si="50"/>
        <v>0</v>
      </c>
      <c r="V74" s="4" t="b">
        <f t="shared" si="51"/>
        <v>0</v>
      </c>
      <c r="W74" s="4">
        <f t="shared" si="52"/>
        <v>0</v>
      </c>
      <c r="X74" s="4" t="b">
        <f>AND($T$61=0,P74=$X$98)</f>
        <v>0</v>
      </c>
      <c r="Y74" s="4">
        <f t="shared" si="53"/>
        <v>0</v>
      </c>
      <c r="Z74" s="4" t="b">
        <f>AND(AB74=MAX($AB$62:$AB$97))</f>
        <v>0</v>
      </c>
      <c r="AA74" s="4">
        <f t="shared" si="54"/>
        <v>0</v>
      </c>
      <c r="AB74" s="4">
        <f t="shared" si="55"/>
        <v>0</v>
      </c>
      <c r="AD74" s="37">
        <f t="shared" si="56"/>
        <v>21.5</v>
      </c>
      <c r="AF74" s="38" t="str">
        <f t="shared" si="58"/>
        <v>Score: 21.5/30    </v>
      </c>
      <c r="AG74" s="38">
        <f t="shared" si="59"/>
      </c>
      <c r="AH74" s="3" t="str">
        <f t="shared" si="60"/>
        <v>'Google Earth for 'My Computer'' by Ken Greenhorn
Score: 21.5/30    
Judges Comments: great title, lots of detail to keep you interested, yellow makes the image interesting, no central focus</v>
      </c>
      <c r="AJ74" s="38" t="str">
        <f t="shared" si="61"/>
        <v>Score: 21.5    </v>
      </c>
      <c r="AL74" s="3" t="str">
        <f t="shared" si="57"/>
        <v>'Google Earth for 'My Computer'' by Ken Greenhorn
Score: 21.5      
Judges Comments: great title, lots of detail to keep you interested, yellow makes the image interesting, no central focus</v>
      </c>
    </row>
    <row r="75" spans="1:38" ht="45.75" customHeight="1">
      <c r="A75" s="29" t="s">
        <v>23</v>
      </c>
      <c r="B75" s="70" t="s">
        <v>159</v>
      </c>
      <c r="C75" s="82" t="s">
        <v>40</v>
      </c>
      <c r="D75" s="49">
        <v>6</v>
      </c>
      <c r="E75" s="50">
        <v>7.5</v>
      </c>
      <c r="F75" s="50">
        <v>7</v>
      </c>
      <c r="G75" s="51">
        <f t="shared" si="46"/>
        <v>20.5</v>
      </c>
      <c r="H75" s="52">
        <v>6.5</v>
      </c>
      <c r="I75" s="53">
        <v>7.5</v>
      </c>
      <c r="J75" s="53">
        <v>7</v>
      </c>
      <c r="K75" s="54">
        <f t="shared" si="47"/>
        <v>21</v>
      </c>
      <c r="L75" s="49">
        <v>7</v>
      </c>
      <c r="M75" s="53">
        <v>7.5</v>
      </c>
      <c r="N75" s="53">
        <v>7</v>
      </c>
      <c r="O75" s="51">
        <f t="shared" si="48"/>
        <v>21.5</v>
      </c>
      <c r="P75" s="36">
        <f t="shared" si="49"/>
        <v>21</v>
      </c>
      <c r="Q75" s="76" t="str">
        <f>VLOOKUP(AB75,'Judging Data Entry - Digital'!$AB$2:$AC$6,2,FALSE)</f>
        <v> </v>
      </c>
      <c r="R75" s="65" t="s">
        <v>237</v>
      </c>
      <c r="T75" s="4" t="b">
        <f>AND($T$98&lt;22,P75=$T$98)</f>
        <v>0</v>
      </c>
      <c r="U75" s="4">
        <f t="shared" si="50"/>
        <v>0</v>
      </c>
      <c r="V75" s="4" t="b">
        <f t="shared" si="51"/>
        <v>0</v>
      </c>
      <c r="W75" s="4">
        <f t="shared" si="52"/>
        <v>0</v>
      </c>
      <c r="X75" s="4" t="b">
        <f>AND($T$61=0,P75=$X$98)</f>
        <v>0</v>
      </c>
      <c r="Y75" s="4">
        <f t="shared" si="53"/>
        <v>0</v>
      </c>
      <c r="Z75" s="4" t="b">
        <f>AND(AB75=MAX($AB$62:$AB$97))</f>
        <v>0</v>
      </c>
      <c r="AA75" s="4">
        <f t="shared" si="54"/>
        <v>0</v>
      </c>
      <c r="AB75" s="4">
        <f t="shared" si="55"/>
        <v>0</v>
      </c>
      <c r="AD75" s="37">
        <f t="shared" si="56"/>
        <v>21</v>
      </c>
      <c r="AF75" s="38" t="str">
        <f t="shared" si="58"/>
        <v>Score: 21/30    </v>
      </c>
      <c r="AG75" s="38">
        <f t="shared" si="59"/>
      </c>
      <c r="AH75" s="3" t="str">
        <f t="shared" si="60"/>
        <v>'If the Slipper Fits' by Gayvin Franson
Score: 21/30    
Judges Comments: good title, focus seems to be a little off, hot spot on the flower, very good attempt</v>
      </c>
      <c r="AJ75" s="38" t="str">
        <f t="shared" si="61"/>
        <v>Score: 21    </v>
      </c>
      <c r="AL75" s="3" t="str">
        <f t="shared" si="57"/>
        <v>'If the Slipper Fits' by Gayvin Franson
Score: 21      
Judges Comments: good title, focus seems to be a little off, hot spot on the flower, very good attempt</v>
      </c>
    </row>
    <row r="76" spans="1:38" ht="45.75" customHeight="1">
      <c r="A76" s="29" t="s">
        <v>23</v>
      </c>
      <c r="B76" s="70" t="s">
        <v>160</v>
      </c>
      <c r="C76" s="82" t="s">
        <v>63</v>
      </c>
      <c r="D76" s="49">
        <v>5.5</v>
      </c>
      <c r="E76" s="50">
        <v>6</v>
      </c>
      <c r="F76" s="50">
        <v>7</v>
      </c>
      <c r="G76" s="51">
        <f t="shared" si="46"/>
        <v>18.5</v>
      </c>
      <c r="H76" s="52">
        <v>5</v>
      </c>
      <c r="I76" s="53">
        <v>7</v>
      </c>
      <c r="J76" s="53">
        <v>7</v>
      </c>
      <c r="K76" s="54">
        <f t="shared" si="47"/>
        <v>19</v>
      </c>
      <c r="L76" s="49">
        <v>7</v>
      </c>
      <c r="M76" s="53">
        <v>7</v>
      </c>
      <c r="N76" s="53">
        <v>7.5</v>
      </c>
      <c r="O76" s="51">
        <f t="shared" si="48"/>
        <v>21.5</v>
      </c>
      <c r="P76" s="36">
        <f t="shared" si="49"/>
        <v>19.666666666666668</v>
      </c>
      <c r="Q76" s="76" t="str">
        <f>VLOOKUP(AB76,'Judging Data Entry - Digital'!$AB$2:$AC$6,2,FALSE)</f>
        <v> </v>
      </c>
      <c r="R76" s="65" t="s">
        <v>238</v>
      </c>
      <c r="T76" s="4" t="b">
        <f>AND($T$98&lt;22,P76=$T$98)</f>
        <v>0</v>
      </c>
      <c r="U76" s="4">
        <f t="shared" si="50"/>
        <v>0</v>
      </c>
      <c r="V76" s="4" t="b">
        <f t="shared" si="51"/>
        <v>0</v>
      </c>
      <c r="W76" s="4">
        <f t="shared" si="52"/>
        <v>0</v>
      </c>
      <c r="X76" s="4" t="b">
        <f>AND($T$61=0,P76=$X$98)</f>
        <v>0</v>
      </c>
      <c r="Y76" s="4">
        <f t="shared" si="53"/>
        <v>0</v>
      </c>
      <c r="Z76" s="4" t="b">
        <f>AND(AB76=MAX($AB$62:$AB$97))</f>
        <v>0</v>
      </c>
      <c r="AA76" s="4">
        <f t="shared" si="54"/>
        <v>0</v>
      </c>
      <c r="AB76" s="4">
        <f t="shared" si="55"/>
        <v>0</v>
      </c>
      <c r="AD76" s="37">
        <f t="shared" si="56"/>
        <v>19.666666666666668</v>
      </c>
      <c r="AF76" s="38" t="str">
        <f t="shared" si="58"/>
        <v>Score: 19.7/30    </v>
      </c>
      <c r="AG76" s="38">
        <f t="shared" si="59"/>
      </c>
      <c r="AH76" s="3" t="str">
        <f t="shared" si="60"/>
        <v>'Into the Knot' by Lorilee Guenter
Score: 19.7/30    
Judges Comments: title helps to understand the image, bottom black cord is distracting (doesn't belong), good attempt</v>
      </c>
      <c r="AJ76" s="38" t="str">
        <f t="shared" si="61"/>
        <v>Score: 19.7    </v>
      </c>
      <c r="AL76" s="3" t="str">
        <f t="shared" si="57"/>
        <v>'Into the Knot' by Lorilee Guenter
Score: 19.7      
Judges Comments: title helps to understand the image, bottom black cord is distracting (doesn't belong), good attempt</v>
      </c>
    </row>
    <row r="77" spans="1:38" ht="45.75" customHeight="1">
      <c r="A77" s="29" t="s">
        <v>23</v>
      </c>
      <c r="B77" s="70" t="s">
        <v>161</v>
      </c>
      <c r="C77" s="82" t="s">
        <v>52</v>
      </c>
      <c r="D77" s="49">
        <v>6.5</v>
      </c>
      <c r="E77" s="50">
        <v>7.5</v>
      </c>
      <c r="F77" s="50">
        <v>7</v>
      </c>
      <c r="G77" s="51">
        <f t="shared" si="46"/>
        <v>21</v>
      </c>
      <c r="H77" s="52">
        <v>7</v>
      </c>
      <c r="I77" s="53">
        <v>7.5</v>
      </c>
      <c r="J77" s="53">
        <v>8</v>
      </c>
      <c r="K77" s="54">
        <f t="shared" si="47"/>
        <v>22.5</v>
      </c>
      <c r="L77" s="49">
        <v>8</v>
      </c>
      <c r="M77" s="53">
        <v>8</v>
      </c>
      <c r="N77" s="53">
        <v>7.5</v>
      </c>
      <c r="O77" s="51">
        <f t="shared" si="48"/>
        <v>23.5</v>
      </c>
      <c r="P77" s="36">
        <f t="shared" si="49"/>
        <v>22.333333333333332</v>
      </c>
      <c r="Q77" s="76" t="str">
        <f>VLOOKUP(AB77,'Judging Data Entry - Digital'!$AB$2:$AC$6,2,FALSE)</f>
        <v>HM</v>
      </c>
      <c r="R77" s="65" t="s">
        <v>239</v>
      </c>
      <c r="T77" s="4" t="b">
        <f>AND($T$98&lt;22,P77=$T$98)</f>
        <v>0</v>
      </c>
      <c r="U77" s="4">
        <f>IF(T77=TRUE,1,0)</f>
        <v>0</v>
      </c>
      <c r="V77" s="4" t="b">
        <f>AND($T$61=0,P77&gt;21.99)</f>
        <v>1</v>
      </c>
      <c r="W77" s="4">
        <f>IF(V77=TRUE,1,0)</f>
        <v>1</v>
      </c>
      <c r="X77" s="4" t="b">
        <f>AND($T$61=0,P77=$X$98)</f>
        <v>0</v>
      </c>
      <c r="Y77" s="4">
        <f>IF(X77=TRUE,2,0)</f>
        <v>0</v>
      </c>
      <c r="Z77" s="4" t="b">
        <f>AND(AB77=MAX($AB$62:$AB$97))</f>
        <v>0</v>
      </c>
      <c r="AA77" s="4">
        <f>IF(Z77=TRUE,1,0)</f>
        <v>0</v>
      </c>
      <c r="AB77" s="4">
        <f>T77+(V77*2)+W77+X77+Y77</f>
        <v>3</v>
      </c>
      <c r="AD77" s="37">
        <f t="shared" si="56"/>
        <v>22.333333333333332</v>
      </c>
      <c r="AF77" s="38" t="str">
        <f>CONCATENATE("Score: ",ROUND(P77,1),"/30","    ",AG77)</f>
        <v>Score: 22.3/30    Honorable Mention</v>
      </c>
      <c r="AG77" s="38" t="str">
        <f>IF(Q77="HM","Honorable Mention",IF(Q77="PM","Print of the Month",""))</f>
        <v>Honorable Mention</v>
      </c>
      <c r="AH77" s="3" t="str">
        <f>CONCATENATE("'",B77,"'"," by ",C77,CHAR(10),AF77,CHAR(10),CHAR(10),"Judges Comments: ",R77)</f>
        <v>'Is That A Hair On My Eye' by Ian Sutherland
Score: 22.3/30    Honorable Mention
Judges Comments: good crop, very pretty colors, title suits the image, unique angle, too much noise</v>
      </c>
      <c r="AJ77" s="38" t="str">
        <f>CONCATENATE("Score: ",ROUND(P77,1),"    ",AG77)</f>
        <v>Score: 22.3    Honorable Mention</v>
      </c>
      <c r="AL77" s="3" t="str">
        <f>CONCATENATE("'",B77,"'"," by ",C77,CHAR(10),AJ77,"  ",AK77,CHAR(10),"Judges Comments: ",R77)</f>
        <v>'Is That A Hair On My Eye' by Ian Sutherland
Score: 22.3    Honorable Mention  
Judges Comments: good crop, very pretty colors, title suits the image, unique angle, too much noise</v>
      </c>
    </row>
    <row r="78" spans="1:38" ht="45.75" customHeight="1">
      <c r="A78" s="29" t="s">
        <v>23</v>
      </c>
      <c r="B78" s="70" t="s">
        <v>162</v>
      </c>
      <c r="C78" s="82" t="s">
        <v>51</v>
      </c>
      <c r="D78" s="49">
        <v>6.5</v>
      </c>
      <c r="E78" s="50">
        <v>8</v>
      </c>
      <c r="F78" s="50">
        <v>8</v>
      </c>
      <c r="G78" s="51">
        <f aca="true" t="shared" si="62" ref="G78:G91">D78+E78+F78</f>
        <v>22.5</v>
      </c>
      <c r="H78" s="52">
        <v>7</v>
      </c>
      <c r="I78" s="53">
        <v>8</v>
      </c>
      <c r="J78" s="53">
        <v>7</v>
      </c>
      <c r="K78" s="54">
        <f aca="true" t="shared" si="63" ref="K78:K91">H78+I78+J78</f>
        <v>22</v>
      </c>
      <c r="L78" s="49">
        <v>6.5</v>
      </c>
      <c r="M78" s="53">
        <v>8</v>
      </c>
      <c r="N78" s="53">
        <v>7</v>
      </c>
      <c r="O78" s="51">
        <f aca="true" t="shared" si="64" ref="O78:O91">L78+M78+N78</f>
        <v>21.5</v>
      </c>
      <c r="P78" s="36">
        <f aca="true" t="shared" si="65" ref="P78:P91">(G78+K78+O78)/3</f>
        <v>22</v>
      </c>
      <c r="Q78" s="76" t="str">
        <f>VLOOKUP(AB78,'Judging Data Entry - Digital'!$AB$2:$AC$6,2,FALSE)</f>
        <v>HM</v>
      </c>
      <c r="R78" s="65" t="s">
        <v>240</v>
      </c>
      <c r="T78" s="4" t="b">
        <f>AND($T$98&lt;22,P78=$T$98)</f>
        <v>0</v>
      </c>
      <c r="U78" s="4">
        <f aca="true" t="shared" si="66" ref="U78:U91">IF(T78=TRUE,1,0)</f>
        <v>0</v>
      </c>
      <c r="V78" s="4" t="b">
        <f aca="true" t="shared" si="67" ref="V78:V95">AND($T$61=0,P78&gt;21.99)</f>
        <v>1</v>
      </c>
      <c r="W78" s="4">
        <f aca="true" t="shared" si="68" ref="W78:W91">IF(V78=TRUE,1,0)</f>
        <v>1</v>
      </c>
      <c r="X78" s="4" t="b">
        <f>AND($T$61=0,P78=$X$98)</f>
        <v>0</v>
      </c>
      <c r="Y78" s="4">
        <f aca="true" t="shared" si="69" ref="Y78:Y91">IF(X78=TRUE,2,0)</f>
        <v>0</v>
      </c>
      <c r="Z78" s="4" t="b">
        <f>AND(AB78=MAX($AB$62:$AB$97))</f>
        <v>0</v>
      </c>
      <c r="AA78" s="4">
        <f aca="true" t="shared" si="70" ref="AA78:AA91">IF(Z78=TRUE,1,0)</f>
        <v>0</v>
      </c>
      <c r="AB78" s="4">
        <f aca="true" t="shared" si="71" ref="AB78:AB91">T78+(V78*2)+W78+X78+Y78</f>
        <v>3</v>
      </c>
      <c r="AD78" s="37">
        <f aca="true" t="shared" si="72" ref="AD78:AD91">P78</f>
        <v>22</v>
      </c>
      <c r="AF78" s="38" t="str">
        <f t="shared" si="58"/>
        <v>Score: 22/30    Honorable Mention</v>
      </c>
      <c r="AG78" s="38" t="str">
        <f t="shared" si="59"/>
        <v>Honorable Mention</v>
      </c>
      <c r="AH78" s="3" t="str">
        <f t="shared" si="60"/>
        <v>'Jellyfish' by Gordon Sukut
Score: 22/30    Honorable Mention
Judges Comments: pretty colors, nice background, overall a nice image but not a macro</v>
      </c>
      <c r="AJ78" s="38" t="str">
        <f t="shared" si="61"/>
        <v>Score: 22    Honorable Mention</v>
      </c>
      <c r="AL78" s="3" t="str">
        <f t="shared" si="57"/>
        <v>'Jellyfish' by Gordon Sukut
Score: 22    Honorable Mention  
Judges Comments: pretty colors, nice background, overall a nice image but not a macro</v>
      </c>
    </row>
    <row r="79" spans="1:38" ht="45.75" customHeight="1">
      <c r="A79" s="29" t="s">
        <v>23</v>
      </c>
      <c r="B79" s="70" t="s">
        <v>164</v>
      </c>
      <c r="C79" s="82" t="s">
        <v>45</v>
      </c>
      <c r="D79" s="49">
        <v>4.5</v>
      </c>
      <c r="E79" s="50">
        <v>6.5</v>
      </c>
      <c r="F79" s="50">
        <v>7</v>
      </c>
      <c r="G79" s="51">
        <f t="shared" si="62"/>
        <v>18</v>
      </c>
      <c r="H79" s="52">
        <v>5</v>
      </c>
      <c r="I79" s="53">
        <v>6</v>
      </c>
      <c r="J79" s="53">
        <v>7</v>
      </c>
      <c r="K79" s="54">
        <f t="shared" si="63"/>
        <v>18</v>
      </c>
      <c r="L79" s="49">
        <v>6</v>
      </c>
      <c r="M79" s="53">
        <v>5</v>
      </c>
      <c r="N79" s="53">
        <v>6.5</v>
      </c>
      <c r="O79" s="51">
        <f t="shared" si="64"/>
        <v>17.5</v>
      </c>
      <c r="P79" s="36">
        <f t="shared" si="65"/>
        <v>17.833333333333332</v>
      </c>
      <c r="Q79" s="76" t="str">
        <f>VLOOKUP(AB79,'Judging Data Entry - Digital'!$AB$2:$AC$6,2,FALSE)</f>
        <v> </v>
      </c>
      <c r="R79" s="65" t="s">
        <v>242</v>
      </c>
      <c r="T79" s="4" t="b">
        <f>AND($T$98&lt;22,P79=$T$98)</f>
        <v>0</v>
      </c>
      <c r="U79" s="4">
        <f t="shared" si="66"/>
        <v>0</v>
      </c>
      <c r="V79" s="4" t="b">
        <f t="shared" si="67"/>
        <v>0</v>
      </c>
      <c r="W79" s="4">
        <f t="shared" si="68"/>
        <v>0</v>
      </c>
      <c r="X79" s="4" t="b">
        <f>AND($T$61=0,P79=$X$98)</f>
        <v>0</v>
      </c>
      <c r="Y79" s="4">
        <f t="shared" si="69"/>
        <v>0</v>
      </c>
      <c r="Z79" s="4" t="b">
        <f>AND(AB79=MAX($AB$62:$AB$97))</f>
        <v>0</v>
      </c>
      <c r="AA79" s="4">
        <f t="shared" si="70"/>
        <v>0</v>
      </c>
      <c r="AB79" s="4">
        <f t="shared" si="71"/>
        <v>0</v>
      </c>
      <c r="AD79" s="37">
        <f t="shared" si="72"/>
        <v>17.833333333333332</v>
      </c>
      <c r="AF79" s="38" t="str">
        <f t="shared" si="58"/>
        <v>Score: 17.8/30    </v>
      </c>
      <c r="AG79" s="38">
        <f t="shared" si="59"/>
      </c>
      <c r="AH79" s="3" t="str">
        <f t="shared" si="60"/>
        <v>'Look at Me' by Philip McNeill
Score: 17.8/30    
Judges Comments: nice colors, interesting lines, good attempt at a macro, title is misleading</v>
      </c>
      <c r="AJ79" s="38" t="str">
        <f t="shared" si="61"/>
        <v>Score: 17.8    </v>
      </c>
      <c r="AL79" s="3" t="str">
        <f t="shared" si="57"/>
        <v>'Look at Me' by Philip McNeill
Score: 17.8      
Judges Comments: nice colors, interesting lines, good attempt at a macro, title is misleading</v>
      </c>
    </row>
    <row r="80" spans="1:38" ht="45.75" customHeight="1">
      <c r="A80" s="29" t="s">
        <v>23</v>
      </c>
      <c r="B80" s="70" t="s">
        <v>165</v>
      </c>
      <c r="C80" s="82" t="s">
        <v>38</v>
      </c>
      <c r="D80" s="49">
        <v>6</v>
      </c>
      <c r="E80" s="50">
        <v>6.5</v>
      </c>
      <c r="F80" s="50">
        <v>7.5</v>
      </c>
      <c r="G80" s="51">
        <f t="shared" si="62"/>
        <v>20</v>
      </c>
      <c r="H80" s="52">
        <v>7</v>
      </c>
      <c r="I80" s="53">
        <v>7.5</v>
      </c>
      <c r="J80" s="53">
        <v>8</v>
      </c>
      <c r="K80" s="54">
        <f t="shared" si="63"/>
        <v>22.5</v>
      </c>
      <c r="L80" s="49">
        <v>8.5</v>
      </c>
      <c r="M80" s="53">
        <v>7.5</v>
      </c>
      <c r="N80" s="53">
        <v>7</v>
      </c>
      <c r="O80" s="51">
        <f t="shared" si="64"/>
        <v>23</v>
      </c>
      <c r="P80" s="36">
        <f t="shared" si="65"/>
        <v>21.833333333333332</v>
      </c>
      <c r="Q80" s="76" t="str">
        <f>VLOOKUP(AB80,'Judging Data Entry - Digital'!$AB$2:$AC$6,2,FALSE)</f>
        <v> </v>
      </c>
      <c r="R80" s="65" t="s">
        <v>243</v>
      </c>
      <c r="T80" s="4" t="b">
        <f>AND($T$98&lt;22,P80=$T$98)</f>
        <v>0</v>
      </c>
      <c r="U80" s="4">
        <f t="shared" si="66"/>
        <v>0</v>
      </c>
      <c r="V80" s="4" t="b">
        <f t="shared" si="67"/>
        <v>0</v>
      </c>
      <c r="W80" s="4">
        <f t="shared" si="68"/>
        <v>0</v>
      </c>
      <c r="X80" s="4" t="b">
        <f>AND($T$61=0,P80=$X$98)</f>
        <v>0</v>
      </c>
      <c r="Y80" s="4">
        <f t="shared" si="69"/>
        <v>0</v>
      </c>
      <c r="Z80" s="4" t="b">
        <f>AND(AB80=MAX($AB$62:$AB$97))</f>
        <v>0</v>
      </c>
      <c r="AA80" s="4">
        <f t="shared" si="70"/>
        <v>0</v>
      </c>
      <c r="AB80" s="4">
        <f t="shared" si="71"/>
        <v>0</v>
      </c>
      <c r="AD80" s="37">
        <f t="shared" si="72"/>
        <v>21.833333333333332</v>
      </c>
      <c r="AF80" s="38" t="str">
        <f t="shared" si="58"/>
        <v>Score: 21.8/30    </v>
      </c>
      <c r="AG80" s="38">
        <f t="shared" si="59"/>
      </c>
      <c r="AH80" s="3" t="str">
        <f t="shared" si="60"/>
        <v>'Making Honey' by Michael Cuggy
Score: 21.8/30    
Judges Comments: good detail on the main subject, crop out the vertical stem on the left, rotate and go to a square crop</v>
      </c>
      <c r="AJ80" s="38" t="str">
        <f t="shared" si="61"/>
        <v>Score: 21.8    </v>
      </c>
      <c r="AL80" s="3" t="str">
        <f t="shared" si="57"/>
        <v>'Making Honey' by Michael Cuggy
Score: 21.8      
Judges Comments: good detail on the main subject, crop out the vertical stem on the left, rotate and go to a square crop</v>
      </c>
    </row>
    <row r="81" spans="1:38" ht="45.75" customHeight="1">
      <c r="A81" s="29" t="s">
        <v>23</v>
      </c>
      <c r="B81" s="70" t="s">
        <v>166</v>
      </c>
      <c r="C81" s="82" t="s">
        <v>39</v>
      </c>
      <c r="D81" s="49">
        <v>8</v>
      </c>
      <c r="E81" s="50">
        <v>6.5</v>
      </c>
      <c r="F81" s="50">
        <v>8</v>
      </c>
      <c r="G81" s="51">
        <f t="shared" si="62"/>
        <v>22.5</v>
      </c>
      <c r="H81" s="52">
        <v>7.5</v>
      </c>
      <c r="I81" s="53">
        <v>6.5</v>
      </c>
      <c r="J81" s="53">
        <v>7</v>
      </c>
      <c r="K81" s="54">
        <f t="shared" si="63"/>
        <v>21</v>
      </c>
      <c r="L81" s="49">
        <v>7</v>
      </c>
      <c r="M81" s="53">
        <v>7</v>
      </c>
      <c r="N81" s="53">
        <v>7</v>
      </c>
      <c r="O81" s="51">
        <f t="shared" si="64"/>
        <v>21</v>
      </c>
      <c r="P81" s="36">
        <f t="shared" si="65"/>
        <v>21.5</v>
      </c>
      <c r="Q81" s="76" t="str">
        <f>VLOOKUP(AB81,'Judging Data Entry - Digital'!$AB$2:$AC$6,2,FALSE)</f>
        <v> </v>
      </c>
      <c r="R81" s="65" t="s">
        <v>244</v>
      </c>
      <c r="T81" s="4" t="b">
        <f>AND($T$98&lt;22,P81=$T$98)</f>
        <v>0</v>
      </c>
      <c r="U81" s="4">
        <f t="shared" si="66"/>
        <v>0</v>
      </c>
      <c r="V81" s="4" t="b">
        <f t="shared" si="67"/>
        <v>0</v>
      </c>
      <c r="W81" s="4">
        <f t="shared" si="68"/>
        <v>0</v>
      </c>
      <c r="X81" s="4" t="b">
        <f>AND($T$61=0,P81=$X$98)</f>
        <v>0</v>
      </c>
      <c r="Y81" s="4">
        <f t="shared" si="69"/>
        <v>0</v>
      </c>
      <c r="Z81" s="4" t="b">
        <f>AND(AB81=MAX($AB$62:$AB$97))</f>
        <v>0</v>
      </c>
      <c r="AA81" s="4">
        <f t="shared" si="70"/>
        <v>0</v>
      </c>
      <c r="AB81" s="4">
        <f t="shared" si="71"/>
        <v>0</v>
      </c>
      <c r="AD81" s="37">
        <f t="shared" si="72"/>
        <v>21.5</v>
      </c>
      <c r="AF81" s="38" t="str">
        <f t="shared" si="58"/>
        <v>Score: 21.5/30    </v>
      </c>
      <c r="AG81" s="38">
        <f t="shared" si="59"/>
      </c>
      <c r="AH81" s="3" t="str">
        <f t="shared" si="60"/>
        <v>'Misty' by Penny Dyck
Score: 21.5/30    
Judges Comments: nice strong contrasty image, vertical crop works well, corner to corner may or may not enhance the composition, drop at the end helps, good lighting</v>
      </c>
      <c r="AJ81" s="38" t="str">
        <f t="shared" si="61"/>
        <v>Score: 21.5    </v>
      </c>
      <c r="AL81" s="3" t="str">
        <f t="shared" si="57"/>
        <v>'Misty' by Penny Dyck
Score: 21.5      
Judges Comments: nice strong contrasty image, vertical crop works well, corner to corner may or may not enhance the composition, drop at the end helps, good lighting</v>
      </c>
    </row>
    <row r="82" spans="1:38" ht="45.75" customHeight="1">
      <c r="A82" s="29" t="s">
        <v>23</v>
      </c>
      <c r="B82" s="70" t="s">
        <v>167</v>
      </c>
      <c r="C82" s="82" t="s">
        <v>60</v>
      </c>
      <c r="D82" s="49">
        <v>7</v>
      </c>
      <c r="E82" s="50">
        <v>7</v>
      </c>
      <c r="F82" s="50">
        <v>7</v>
      </c>
      <c r="G82" s="51">
        <f t="shared" si="62"/>
        <v>21</v>
      </c>
      <c r="H82" s="52">
        <v>6.5</v>
      </c>
      <c r="I82" s="53">
        <v>7</v>
      </c>
      <c r="J82" s="53">
        <v>7</v>
      </c>
      <c r="K82" s="54">
        <f t="shared" si="63"/>
        <v>20.5</v>
      </c>
      <c r="L82" s="49">
        <v>8</v>
      </c>
      <c r="M82" s="53">
        <v>7</v>
      </c>
      <c r="N82" s="53">
        <v>7</v>
      </c>
      <c r="O82" s="51">
        <f t="shared" si="64"/>
        <v>22</v>
      </c>
      <c r="P82" s="36">
        <f t="shared" si="65"/>
        <v>21.166666666666668</v>
      </c>
      <c r="Q82" s="76" t="str">
        <f>VLOOKUP(AB82,'Judging Data Entry - Digital'!$AB$2:$AC$6,2,FALSE)</f>
        <v> </v>
      </c>
      <c r="R82" s="65" t="s">
        <v>245</v>
      </c>
      <c r="T82" s="4" t="b">
        <f>AND($T$98&lt;22,P82=$T$98)</f>
        <v>0</v>
      </c>
      <c r="U82" s="4">
        <f t="shared" si="66"/>
        <v>0</v>
      </c>
      <c r="V82" s="4" t="b">
        <f t="shared" si="67"/>
        <v>0</v>
      </c>
      <c r="W82" s="4">
        <f t="shared" si="68"/>
        <v>0</v>
      </c>
      <c r="X82" s="4" t="b">
        <f>AND($T$61=0,P82=$X$98)</f>
        <v>0</v>
      </c>
      <c r="Y82" s="4">
        <f t="shared" si="69"/>
        <v>0</v>
      </c>
      <c r="Z82" s="4" t="b">
        <f>AND(AB82=MAX($AB$62:$AB$97))</f>
        <v>0</v>
      </c>
      <c r="AA82" s="4">
        <f t="shared" si="70"/>
        <v>0</v>
      </c>
      <c r="AB82" s="4">
        <f t="shared" si="71"/>
        <v>0</v>
      </c>
      <c r="AD82" s="37">
        <f t="shared" si="72"/>
        <v>21.166666666666668</v>
      </c>
      <c r="AF82" s="38" t="str">
        <f t="shared" si="58"/>
        <v>Score: 21.2/30    </v>
      </c>
      <c r="AG82" s="38">
        <f t="shared" si="59"/>
      </c>
      <c r="AH82" s="3" t="str">
        <f t="shared" si="60"/>
        <v>'My Jurassic Fly in Amber' by Richard Kerbes
Score: 21.2/30    
Judges Comments: good colors, interesting concept, crop done well, subject positioned in a great spot</v>
      </c>
      <c r="AJ82" s="38" t="str">
        <f t="shared" si="61"/>
        <v>Score: 21.2    </v>
      </c>
      <c r="AL82" s="3" t="str">
        <f t="shared" si="57"/>
        <v>'My Jurassic Fly in Amber' by Richard Kerbes
Score: 21.2      
Judges Comments: good colors, interesting concept, crop done well, subject positioned in a great spot</v>
      </c>
    </row>
    <row r="83" spans="1:38" ht="45.75" customHeight="1">
      <c r="A83" s="29" t="s">
        <v>23</v>
      </c>
      <c r="B83" s="70" t="s">
        <v>168</v>
      </c>
      <c r="C83" s="82" t="s">
        <v>46</v>
      </c>
      <c r="D83" s="49">
        <v>6.5</v>
      </c>
      <c r="E83" s="50">
        <v>7</v>
      </c>
      <c r="F83" s="50">
        <v>8</v>
      </c>
      <c r="G83" s="51">
        <f t="shared" si="62"/>
        <v>21.5</v>
      </c>
      <c r="H83" s="52">
        <v>7</v>
      </c>
      <c r="I83" s="53">
        <v>7</v>
      </c>
      <c r="J83" s="53">
        <v>8</v>
      </c>
      <c r="K83" s="54">
        <f t="shared" si="63"/>
        <v>22</v>
      </c>
      <c r="L83" s="49">
        <v>7.5</v>
      </c>
      <c r="M83" s="53">
        <v>7</v>
      </c>
      <c r="N83" s="53">
        <v>7</v>
      </c>
      <c r="O83" s="51">
        <f t="shared" si="64"/>
        <v>21.5</v>
      </c>
      <c r="P83" s="36">
        <f t="shared" si="65"/>
        <v>21.666666666666668</v>
      </c>
      <c r="Q83" s="76" t="str">
        <f>VLOOKUP(AB83,'Judging Data Entry - Digital'!$AB$2:$AC$6,2,FALSE)</f>
        <v> </v>
      </c>
      <c r="R83" s="65" t="s">
        <v>246</v>
      </c>
      <c r="T83" s="4" t="b">
        <f>AND($T$98&lt;22,P83=$T$98)</f>
        <v>0</v>
      </c>
      <c r="U83" s="4">
        <f t="shared" si="66"/>
        <v>0</v>
      </c>
      <c r="V83" s="4" t="b">
        <f t="shared" si="67"/>
        <v>0</v>
      </c>
      <c r="W83" s="4">
        <f t="shared" si="68"/>
        <v>0</v>
      </c>
      <c r="X83" s="4" t="b">
        <f>AND($T$61=0,P83=$X$98)</f>
        <v>0</v>
      </c>
      <c r="Y83" s="4">
        <f t="shared" si="69"/>
        <v>0</v>
      </c>
      <c r="Z83" s="4" t="b">
        <f>AND(AB83=MAX($AB$62:$AB$97))</f>
        <v>0</v>
      </c>
      <c r="AA83" s="4">
        <f t="shared" si="70"/>
        <v>0</v>
      </c>
      <c r="AB83" s="4">
        <f t="shared" si="71"/>
        <v>0</v>
      </c>
      <c r="AD83" s="37">
        <f t="shared" si="72"/>
        <v>21.666666666666668</v>
      </c>
      <c r="AF83" s="38" t="str">
        <f t="shared" si="58"/>
        <v>Score: 21.7/30    </v>
      </c>
      <c r="AG83" s="38">
        <f t="shared" si="59"/>
      </c>
      <c r="AH83" s="3" t="str">
        <f t="shared" si="60"/>
        <v>'Outnumbered' by Kathy Meeres
Score: 21.7/30    
Judges Comments: great detail, good title</v>
      </c>
      <c r="AJ83" s="38" t="str">
        <f t="shared" si="61"/>
        <v>Score: 21.7    </v>
      </c>
      <c r="AL83" s="3" t="str">
        <f t="shared" si="57"/>
        <v>'Outnumbered' by Kathy Meeres
Score: 21.7      
Judges Comments: great detail, good title</v>
      </c>
    </row>
    <row r="84" spans="1:38" ht="45.75" customHeight="1">
      <c r="A84" s="29" t="s">
        <v>23</v>
      </c>
      <c r="B84" s="70" t="s">
        <v>169</v>
      </c>
      <c r="C84" s="82" t="s">
        <v>61</v>
      </c>
      <c r="D84" s="49">
        <v>7.5</v>
      </c>
      <c r="E84" s="50">
        <v>7.5</v>
      </c>
      <c r="F84" s="50">
        <v>8.5</v>
      </c>
      <c r="G84" s="51">
        <f t="shared" si="62"/>
        <v>23.5</v>
      </c>
      <c r="H84" s="52">
        <v>7.5</v>
      </c>
      <c r="I84" s="53">
        <v>7</v>
      </c>
      <c r="J84" s="53">
        <v>8</v>
      </c>
      <c r="K84" s="54">
        <f t="shared" si="63"/>
        <v>22.5</v>
      </c>
      <c r="L84" s="49">
        <v>7.5</v>
      </c>
      <c r="M84" s="53">
        <v>8</v>
      </c>
      <c r="N84" s="53">
        <v>8</v>
      </c>
      <c r="O84" s="51">
        <f t="shared" si="64"/>
        <v>23.5</v>
      </c>
      <c r="P84" s="36">
        <f t="shared" si="65"/>
        <v>23.166666666666668</v>
      </c>
      <c r="Q84" s="76" t="str">
        <f>VLOOKUP(AB84,'Judging Data Entry - Digital'!$AB$2:$AC$6,2,FALSE)</f>
        <v>HM</v>
      </c>
      <c r="R84" s="65" t="s">
        <v>247</v>
      </c>
      <c r="T84" s="4" t="b">
        <f>AND($T$98&lt;22,P84=$T$98)</f>
        <v>0</v>
      </c>
      <c r="U84" s="4">
        <f t="shared" si="66"/>
        <v>0</v>
      </c>
      <c r="V84" s="4" t="b">
        <f t="shared" si="67"/>
        <v>1</v>
      </c>
      <c r="W84" s="4">
        <f t="shared" si="68"/>
        <v>1</v>
      </c>
      <c r="X84" s="4" t="b">
        <f>AND($T$61=0,P84=$X$98)</f>
        <v>0</v>
      </c>
      <c r="Y84" s="4">
        <f t="shared" si="69"/>
        <v>0</v>
      </c>
      <c r="Z84" s="4" t="b">
        <f>AND(AB84=MAX($AB$62:$AB$97))</f>
        <v>0</v>
      </c>
      <c r="AA84" s="4">
        <f t="shared" si="70"/>
        <v>0</v>
      </c>
      <c r="AB84" s="4">
        <f t="shared" si="71"/>
        <v>3</v>
      </c>
      <c r="AD84" s="37">
        <f t="shared" si="72"/>
        <v>23.166666666666668</v>
      </c>
      <c r="AF84" s="38" t="str">
        <f t="shared" si="58"/>
        <v>Score: 23.2/30    Honorable Mention</v>
      </c>
      <c r="AG84" s="38" t="str">
        <f t="shared" si="59"/>
        <v>Honorable Mention</v>
      </c>
      <c r="AH84" s="3" t="str">
        <f t="shared" si="60"/>
        <v>'Ready For Takeoff' by Art Rachul
Score: 23.2/30    Honorable Mention
Judges Comments: good colors, nice crop, eye should be a little sharper, nice strong image</v>
      </c>
      <c r="AJ84" s="38" t="str">
        <f t="shared" si="61"/>
        <v>Score: 23.2    Honorable Mention</v>
      </c>
      <c r="AL84" s="3" t="str">
        <f t="shared" si="57"/>
        <v>'Ready For Takeoff' by Art Rachul
Score: 23.2    Honorable Mention  
Judges Comments: good colors, nice crop, eye should be a little sharper, nice strong image</v>
      </c>
    </row>
    <row r="85" spans="1:38" ht="45.75" customHeight="1">
      <c r="A85" s="29" t="s">
        <v>23</v>
      </c>
      <c r="B85" s="70" t="s">
        <v>170</v>
      </c>
      <c r="C85" s="82" t="s">
        <v>37</v>
      </c>
      <c r="D85" s="49">
        <v>7.5</v>
      </c>
      <c r="E85" s="50">
        <v>7</v>
      </c>
      <c r="F85" s="50">
        <v>7</v>
      </c>
      <c r="G85" s="51">
        <f t="shared" si="62"/>
        <v>21.5</v>
      </c>
      <c r="H85" s="52">
        <v>7.5</v>
      </c>
      <c r="I85" s="53">
        <v>6</v>
      </c>
      <c r="J85" s="53">
        <v>8</v>
      </c>
      <c r="K85" s="54">
        <f t="shared" si="63"/>
        <v>21.5</v>
      </c>
      <c r="L85" s="49">
        <v>7.5</v>
      </c>
      <c r="M85" s="53">
        <v>6</v>
      </c>
      <c r="N85" s="53">
        <v>7</v>
      </c>
      <c r="O85" s="51">
        <f t="shared" si="64"/>
        <v>20.5</v>
      </c>
      <c r="P85" s="36">
        <f t="shared" si="65"/>
        <v>21.166666666666668</v>
      </c>
      <c r="Q85" s="76" t="str">
        <f>VLOOKUP(AB85,'Judging Data Entry - Digital'!$AB$2:$AC$6,2,FALSE)</f>
        <v> </v>
      </c>
      <c r="R85" s="65" t="s">
        <v>301</v>
      </c>
      <c r="T85" s="4" t="b">
        <f>AND($T$98&lt;22,P85=$T$98)</f>
        <v>0</v>
      </c>
      <c r="U85" s="4">
        <f t="shared" si="66"/>
        <v>0</v>
      </c>
      <c r="V85" s="4" t="b">
        <f t="shared" si="67"/>
        <v>0</v>
      </c>
      <c r="W85" s="4">
        <f t="shared" si="68"/>
        <v>0</v>
      </c>
      <c r="X85" s="4" t="b">
        <f>AND($T$61=0,P85=$X$98)</f>
        <v>0</v>
      </c>
      <c r="Y85" s="4">
        <f t="shared" si="69"/>
        <v>0</v>
      </c>
      <c r="Z85" s="4" t="b">
        <f>AND(AB85=MAX($AB$62:$AB$97))</f>
        <v>0</v>
      </c>
      <c r="AA85" s="4">
        <f t="shared" si="70"/>
        <v>0</v>
      </c>
      <c r="AB85" s="4">
        <f t="shared" si="71"/>
        <v>0</v>
      </c>
      <c r="AD85" s="37">
        <f t="shared" si="72"/>
        <v>21.166666666666668</v>
      </c>
      <c r="AF85" s="38" t="str">
        <f t="shared" si="58"/>
        <v>Score: 21.2/30    </v>
      </c>
      <c r="AG85" s="38">
        <f t="shared" si="59"/>
      </c>
      <c r="AH85" s="3" t="str">
        <f t="shared" si="60"/>
        <v>'Road Marks' by Bill Compton
Score: 21.2/30    
Judges Comments: interesting crop, striking colors and contrast, nice leading line, title helps the judges be a less confused although some still didn't get it until #3 spoke up</v>
      </c>
      <c r="AJ85" s="38" t="str">
        <f t="shared" si="61"/>
        <v>Score: 21.2    </v>
      </c>
      <c r="AL85" s="3" t="str">
        <f t="shared" si="57"/>
        <v>'Road Marks' by Bill Compton
Score: 21.2      
Judges Comments: interesting crop, striking colors and contrast, nice leading line, title helps the judges be a less confused although some still didn't get it until #3 spoke up</v>
      </c>
    </row>
    <row r="86" spans="1:38" ht="45.75" customHeight="1">
      <c r="A86" s="29" t="s">
        <v>23</v>
      </c>
      <c r="B86" s="70" t="s">
        <v>171</v>
      </c>
      <c r="C86" s="82" t="s">
        <v>35</v>
      </c>
      <c r="D86" s="49">
        <v>7</v>
      </c>
      <c r="E86" s="50">
        <v>8</v>
      </c>
      <c r="F86" s="50">
        <v>8</v>
      </c>
      <c r="G86" s="51">
        <f t="shared" si="62"/>
        <v>23</v>
      </c>
      <c r="H86" s="52">
        <v>7.5</v>
      </c>
      <c r="I86" s="53">
        <v>8.5</v>
      </c>
      <c r="J86" s="53">
        <v>8</v>
      </c>
      <c r="K86" s="54">
        <f t="shared" si="63"/>
        <v>24</v>
      </c>
      <c r="L86" s="49">
        <v>7.5</v>
      </c>
      <c r="M86" s="53">
        <v>8.5</v>
      </c>
      <c r="N86" s="53">
        <v>7.5</v>
      </c>
      <c r="O86" s="51">
        <f t="shared" si="64"/>
        <v>23.5</v>
      </c>
      <c r="P86" s="36">
        <f t="shared" si="65"/>
        <v>23.5</v>
      </c>
      <c r="Q86" s="76" t="str">
        <f>VLOOKUP(AB86,'Judging Data Entry - Digital'!$AB$2:$AC$6,2,FALSE)</f>
        <v>HM</v>
      </c>
      <c r="R86" s="65" t="s">
        <v>248</v>
      </c>
      <c r="T86" s="4" t="b">
        <f>AND($T$98&lt;22,P86=$T$98)</f>
        <v>0</v>
      </c>
      <c r="U86" s="4">
        <f t="shared" si="66"/>
        <v>0</v>
      </c>
      <c r="V86" s="4" t="b">
        <f t="shared" si="67"/>
        <v>1</v>
      </c>
      <c r="W86" s="4">
        <f t="shared" si="68"/>
        <v>1</v>
      </c>
      <c r="X86" s="4" t="b">
        <f>AND($T$61=0,P86=$X$98)</f>
        <v>0</v>
      </c>
      <c r="Y86" s="4">
        <f t="shared" si="69"/>
        <v>0</v>
      </c>
      <c r="Z86" s="4" t="b">
        <f>AND(AB86=MAX($AB$62:$AB$97))</f>
        <v>0</v>
      </c>
      <c r="AA86" s="4">
        <f t="shared" si="70"/>
        <v>0</v>
      </c>
      <c r="AB86" s="4">
        <f t="shared" si="71"/>
        <v>3</v>
      </c>
      <c r="AD86" s="37">
        <f t="shared" si="72"/>
        <v>23.5</v>
      </c>
      <c r="AF86" s="38" t="str">
        <f t="shared" si="58"/>
        <v>Score: 23.5/30    Honorable Mention</v>
      </c>
      <c r="AG86" s="38" t="str">
        <f t="shared" si="59"/>
        <v>Honorable Mention</v>
      </c>
      <c r="AH86" s="3" t="str">
        <f t="shared" si="60"/>
        <v>'Sandhills Fly' by Betty Calvert
Score: 23.5/30    Honorable Mention
Judges Comments: good capture, great detail, beautiful colors, seems a little soft on the head (not quite on the eye - a difficult thing to get)</v>
      </c>
      <c r="AJ86" s="38" t="str">
        <f t="shared" si="61"/>
        <v>Score: 23.5    Honorable Mention</v>
      </c>
      <c r="AL86" s="3" t="str">
        <f t="shared" si="57"/>
        <v>'Sandhills Fly' by Betty Calvert
Score: 23.5    Honorable Mention  
Judges Comments: good capture, great detail, beautiful colors, seems a little soft on the head (not quite on the eye - a difficult thing to get)</v>
      </c>
    </row>
    <row r="87" spans="1:38" ht="45.75" customHeight="1">
      <c r="A87" s="29" t="s">
        <v>23</v>
      </c>
      <c r="B87" s="70" t="s">
        <v>172</v>
      </c>
      <c r="C87" s="82" t="s">
        <v>31</v>
      </c>
      <c r="D87" s="49">
        <v>7.5</v>
      </c>
      <c r="E87" s="50">
        <v>8.5</v>
      </c>
      <c r="F87" s="50">
        <v>7.5</v>
      </c>
      <c r="G87" s="51">
        <f t="shared" si="62"/>
        <v>23.5</v>
      </c>
      <c r="H87" s="52">
        <v>7</v>
      </c>
      <c r="I87" s="53">
        <v>8.5</v>
      </c>
      <c r="J87" s="53">
        <v>8</v>
      </c>
      <c r="K87" s="54">
        <f t="shared" si="63"/>
        <v>23.5</v>
      </c>
      <c r="L87" s="49">
        <v>7</v>
      </c>
      <c r="M87" s="53">
        <v>8</v>
      </c>
      <c r="N87" s="53">
        <v>7.5</v>
      </c>
      <c r="O87" s="51">
        <f t="shared" si="64"/>
        <v>22.5</v>
      </c>
      <c r="P87" s="36">
        <f t="shared" si="65"/>
        <v>23.166666666666668</v>
      </c>
      <c r="Q87" s="76" t="str">
        <f>VLOOKUP(AB87,'Judging Data Entry - Digital'!$AB$2:$AC$6,2,FALSE)</f>
        <v>HM</v>
      </c>
      <c r="R87" s="65" t="s">
        <v>249</v>
      </c>
      <c r="T87" s="4" t="b">
        <f>AND($T$98&lt;22,P87=$T$98)</f>
        <v>0</v>
      </c>
      <c r="U87" s="4">
        <f>IF(T87=TRUE,1,0)</f>
        <v>0</v>
      </c>
      <c r="V87" s="4" t="b">
        <f t="shared" si="67"/>
        <v>1</v>
      </c>
      <c r="W87" s="4">
        <f t="shared" si="68"/>
        <v>1</v>
      </c>
      <c r="X87" s="4" t="b">
        <f>AND($T$61=0,P87=$X$98)</f>
        <v>0</v>
      </c>
      <c r="Y87" s="4">
        <f t="shared" si="69"/>
        <v>0</v>
      </c>
      <c r="Z87" s="4" t="b">
        <f>AND(AB87=MAX($AB$62:$AB$97))</f>
        <v>0</v>
      </c>
      <c r="AA87" s="4">
        <f t="shared" si="70"/>
        <v>0</v>
      </c>
      <c r="AB87" s="4">
        <f t="shared" si="71"/>
        <v>3</v>
      </c>
      <c r="AD87" s="37">
        <f>P87</f>
        <v>23.166666666666668</v>
      </c>
      <c r="AF87" s="38" t="str">
        <f>CONCATENATE("Score: ",ROUND(P87,1),"/30","    ",AG87)</f>
        <v>Score: 23.2/30    Honorable Mention</v>
      </c>
      <c r="AG87" s="38" t="str">
        <f>IF(Q87="HM","Honorable Mention",IF(Q87="PM","Print of the Month",""))</f>
        <v>Honorable Mention</v>
      </c>
      <c r="AH87" s="3" t="str">
        <f>CONCATENATE("'",B87,"'"," by ",C87,CHAR(10),AF87,CHAR(10),CHAR(10),"Judges Comments: ",R87)</f>
        <v>'Spring Blues' by Hilda Noton
Score: 23.2/30    Honorable Mention
Judges Comments: very pretty colors, good detail, nice placement, good depth of field, slightly too bright in the highlights</v>
      </c>
      <c r="AJ87" s="38" t="str">
        <f>CONCATENATE("Score: ",ROUND(P87,1),"    ",AG87)</f>
        <v>Score: 23.2    Honorable Mention</v>
      </c>
      <c r="AL87" s="3" t="str">
        <f>CONCATENATE("'",B87,"'"," by ",C87,CHAR(10),AJ87,"  ",AK87,CHAR(10),"Judges Comments: ",R87)</f>
        <v>'Spring Blues' by Hilda Noton
Score: 23.2    Honorable Mention  
Judges Comments: very pretty colors, good detail, nice placement, good depth of field, slightly too bright in the highlights</v>
      </c>
    </row>
    <row r="88" spans="1:38" ht="45.75" customHeight="1">
      <c r="A88" s="29" t="s">
        <v>23</v>
      </c>
      <c r="B88" s="70" t="s">
        <v>173</v>
      </c>
      <c r="C88" s="82" t="s">
        <v>33</v>
      </c>
      <c r="D88" s="49">
        <v>5</v>
      </c>
      <c r="E88" s="50">
        <v>7</v>
      </c>
      <c r="F88" s="50">
        <v>7</v>
      </c>
      <c r="G88" s="51">
        <f t="shared" si="62"/>
        <v>19</v>
      </c>
      <c r="H88" s="52">
        <v>6</v>
      </c>
      <c r="I88" s="53">
        <v>6.5</v>
      </c>
      <c r="J88" s="53">
        <v>7</v>
      </c>
      <c r="K88" s="54">
        <f t="shared" si="63"/>
        <v>19.5</v>
      </c>
      <c r="L88" s="49">
        <v>7</v>
      </c>
      <c r="M88" s="53">
        <v>7</v>
      </c>
      <c r="N88" s="53">
        <v>7</v>
      </c>
      <c r="O88" s="51">
        <f t="shared" si="64"/>
        <v>21</v>
      </c>
      <c r="P88" s="36">
        <f t="shared" si="65"/>
        <v>19.833333333333332</v>
      </c>
      <c r="Q88" s="76" t="str">
        <f>VLOOKUP(AB88,'Judging Data Entry - Digital'!$AB$2:$AC$6,2,FALSE)</f>
        <v> </v>
      </c>
      <c r="R88" s="65" t="s">
        <v>250</v>
      </c>
      <c r="T88" s="4" t="b">
        <f>AND($T$98&lt;22,P88=$T$98)</f>
        <v>0</v>
      </c>
      <c r="U88" s="4">
        <f t="shared" si="66"/>
        <v>0</v>
      </c>
      <c r="V88" s="4" t="b">
        <f t="shared" si="67"/>
        <v>0</v>
      </c>
      <c r="W88" s="4">
        <f t="shared" si="68"/>
        <v>0</v>
      </c>
      <c r="X88" s="4" t="b">
        <f>AND($T$61=0,P88=$X$98)</f>
        <v>0</v>
      </c>
      <c r="Y88" s="4">
        <f t="shared" si="69"/>
        <v>0</v>
      </c>
      <c r="Z88" s="4" t="b">
        <f>AND(AB88=MAX($AB$62:$AB$97))</f>
        <v>0</v>
      </c>
      <c r="AA88" s="4">
        <f t="shared" si="70"/>
        <v>0</v>
      </c>
      <c r="AB88" s="4">
        <f t="shared" si="71"/>
        <v>0</v>
      </c>
      <c r="AD88" s="37">
        <f t="shared" si="72"/>
        <v>19.833333333333332</v>
      </c>
      <c r="AF88" s="38" t="str">
        <f t="shared" si="58"/>
        <v>Score: 19.8/30    </v>
      </c>
      <c r="AG88" s="38">
        <f t="shared" si="59"/>
      </c>
      <c r="AH88" s="3" t="str">
        <f t="shared" si="60"/>
        <v>'Taking a break' by Cathy Baerg
Score: 19.8/30    
Judges Comments: vertical line is distracting, seems a little soft, nice colors</v>
      </c>
      <c r="AJ88" s="38" t="str">
        <f t="shared" si="61"/>
        <v>Score: 19.8    </v>
      </c>
      <c r="AL88" s="3" t="str">
        <f t="shared" si="57"/>
        <v>'Taking a break' by Cathy Baerg
Score: 19.8      
Judges Comments: vertical line is distracting, seems a little soft, nice colors</v>
      </c>
    </row>
    <row r="89" spans="1:38" ht="45.75" customHeight="1">
      <c r="A89" s="29" t="s">
        <v>23</v>
      </c>
      <c r="B89" s="70" t="s">
        <v>174</v>
      </c>
      <c r="C89" s="82" t="s">
        <v>184</v>
      </c>
      <c r="D89" s="49">
        <v>5.5</v>
      </c>
      <c r="E89" s="50">
        <v>7</v>
      </c>
      <c r="F89" s="50">
        <v>7</v>
      </c>
      <c r="G89" s="51">
        <f t="shared" si="62"/>
        <v>19.5</v>
      </c>
      <c r="H89" s="52">
        <v>7</v>
      </c>
      <c r="I89" s="53">
        <v>7</v>
      </c>
      <c r="J89" s="53">
        <v>8.5</v>
      </c>
      <c r="K89" s="54">
        <f t="shared" si="63"/>
        <v>22.5</v>
      </c>
      <c r="L89" s="49">
        <v>7</v>
      </c>
      <c r="M89" s="53">
        <v>8</v>
      </c>
      <c r="N89" s="53">
        <v>8</v>
      </c>
      <c r="O89" s="51">
        <f t="shared" si="64"/>
        <v>23</v>
      </c>
      <c r="P89" s="36">
        <f t="shared" si="65"/>
        <v>21.666666666666668</v>
      </c>
      <c r="Q89" s="76" t="str">
        <f>VLOOKUP(AB89,'Judging Data Entry - Digital'!$AB$2:$AC$6,2,FALSE)</f>
        <v> </v>
      </c>
      <c r="R89" s="65" t="s">
        <v>251</v>
      </c>
      <c r="T89" s="4" t="b">
        <f>AND($T$98&lt;22,P89=$T$98)</f>
        <v>0</v>
      </c>
      <c r="U89" s="4">
        <f t="shared" si="66"/>
        <v>0</v>
      </c>
      <c r="V89" s="4" t="b">
        <f t="shared" si="67"/>
        <v>0</v>
      </c>
      <c r="W89" s="4">
        <f t="shared" si="68"/>
        <v>0</v>
      </c>
      <c r="X89" s="4" t="b">
        <f>AND($T$61=0,P89=$X$98)</f>
        <v>0</v>
      </c>
      <c r="Y89" s="4">
        <f t="shared" si="69"/>
        <v>0</v>
      </c>
      <c r="Z89" s="4" t="b">
        <f>AND(AB89=MAX($AB$62:$AB$97))</f>
        <v>0</v>
      </c>
      <c r="AA89" s="4">
        <f t="shared" si="70"/>
        <v>0</v>
      </c>
      <c r="AB89" s="4">
        <f t="shared" si="71"/>
        <v>0</v>
      </c>
      <c r="AD89" s="37">
        <f t="shared" si="72"/>
        <v>21.666666666666668</v>
      </c>
      <c r="AF89" s="38" t="str">
        <f t="shared" si="58"/>
        <v>Score: 21.7/30    </v>
      </c>
      <c r="AG89" s="38">
        <f t="shared" si="59"/>
      </c>
      <c r="AH89" s="3" t="str">
        <f t="shared" si="60"/>
        <v>'The Collector' by Bas Hobson 
Score: 21.7/30    
Judges Comments: good detail in the subject, yellow is over saturated, crop could be improved by moving the subject more to a corner</v>
      </c>
      <c r="AJ89" s="38" t="str">
        <f t="shared" si="61"/>
        <v>Score: 21.7    </v>
      </c>
      <c r="AL89" s="3" t="str">
        <f t="shared" si="57"/>
        <v>'The Collector' by Bas Hobson 
Score: 21.7      
Judges Comments: good detail in the subject, yellow is over saturated, crop could be improved by moving the subject more to a corner</v>
      </c>
    </row>
    <row r="90" spans="1:38" ht="45.75" customHeight="1">
      <c r="A90" s="29" t="s">
        <v>23</v>
      </c>
      <c r="B90" s="70" t="s">
        <v>175</v>
      </c>
      <c r="C90" s="82" t="s">
        <v>43</v>
      </c>
      <c r="D90" s="49">
        <v>7.5</v>
      </c>
      <c r="E90" s="50">
        <v>9</v>
      </c>
      <c r="F90" s="50">
        <v>8</v>
      </c>
      <c r="G90" s="51">
        <f t="shared" si="62"/>
        <v>24.5</v>
      </c>
      <c r="H90" s="52">
        <v>7.5</v>
      </c>
      <c r="I90" s="53">
        <v>9</v>
      </c>
      <c r="J90" s="53">
        <v>8</v>
      </c>
      <c r="K90" s="54">
        <f t="shared" si="63"/>
        <v>24.5</v>
      </c>
      <c r="L90" s="49">
        <v>8</v>
      </c>
      <c r="M90" s="53">
        <v>9</v>
      </c>
      <c r="N90" s="53">
        <v>8</v>
      </c>
      <c r="O90" s="51">
        <f t="shared" si="64"/>
        <v>25</v>
      </c>
      <c r="P90" s="36">
        <f t="shared" si="65"/>
        <v>24.666666666666668</v>
      </c>
      <c r="Q90" s="76" t="str">
        <f>VLOOKUP(AB90,'Judging Data Entry - Digital'!$AB$2:$AC$6,2,FALSE)</f>
        <v>HM</v>
      </c>
      <c r="R90" s="65" t="s">
        <v>252</v>
      </c>
      <c r="T90" s="4" t="b">
        <f>AND($T$98&lt;22,P90=$T$98)</f>
        <v>0</v>
      </c>
      <c r="U90" s="4">
        <f t="shared" si="66"/>
        <v>0</v>
      </c>
      <c r="V90" s="4" t="b">
        <f t="shared" si="67"/>
        <v>1</v>
      </c>
      <c r="W90" s="4">
        <f t="shared" si="68"/>
        <v>1</v>
      </c>
      <c r="X90" s="4" t="b">
        <f>AND($T$61=0,P90=$X$98)</f>
        <v>0</v>
      </c>
      <c r="Y90" s="4">
        <f t="shared" si="69"/>
        <v>0</v>
      </c>
      <c r="Z90" s="4" t="b">
        <f>AND(AB90=MAX($AB$62:$AB$97))</f>
        <v>0</v>
      </c>
      <c r="AA90" s="4">
        <f t="shared" si="70"/>
        <v>0</v>
      </c>
      <c r="AB90" s="4">
        <f t="shared" si="71"/>
        <v>3</v>
      </c>
      <c r="AD90" s="37">
        <f t="shared" si="72"/>
        <v>24.666666666666668</v>
      </c>
      <c r="AF90" s="38" t="str">
        <f t="shared" si="58"/>
        <v>Score: 24.7/30    Honorable Mention</v>
      </c>
      <c r="AG90" s="38" t="str">
        <f t="shared" si="59"/>
        <v>Honorable Mention</v>
      </c>
      <c r="AH90" s="3" t="str">
        <f t="shared" si="60"/>
        <v>'The Fire Within' by May Haga
Score: 24.7/30    Honorable Mention
Judges Comments: love the colors, strong striking image, abstract with a clear subject, no background distractions, well done, highlights a little strong, nice lines</v>
      </c>
      <c r="AJ90" s="38" t="str">
        <f t="shared" si="61"/>
        <v>Score: 24.7    Honorable Mention</v>
      </c>
      <c r="AL90" s="3" t="str">
        <f t="shared" si="57"/>
        <v>'The Fire Within' by May Haga
Score: 24.7    Honorable Mention  
Judges Comments: love the colors, strong striking image, abstract with a clear subject, no background distractions, well done, highlights a little strong, nice lines</v>
      </c>
    </row>
    <row r="91" spans="1:38" ht="45.75" customHeight="1">
      <c r="A91" s="29" t="s">
        <v>23</v>
      </c>
      <c r="B91" s="70" t="s">
        <v>176</v>
      </c>
      <c r="C91" s="82" t="s">
        <v>30</v>
      </c>
      <c r="D91" s="49">
        <v>7</v>
      </c>
      <c r="E91" s="50">
        <v>6</v>
      </c>
      <c r="F91" s="50">
        <v>7</v>
      </c>
      <c r="G91" s="51">
        <f t="shared" si="62"/>
        <v>20</v>
      </c>
      <c r="H91" s="52">
        <v>7</v>
      </c>
      <c r="I91" s="53">
        <v>7</v>
      </c>
      <c r="J91" s="53">
        <v>8.5</v>
      </c>
      <c r="K91" s="54">
        <f t="shared" si="63"/>
        <v>22.5</v>
      </c>
      <c r="L91" s="49">
        <v>7</v>
      </c>
      <c r="M91" s="53">
        <v>7.5</v>
      </c>
      <c r="N91" s="53">
        <v>7</v>
      </c>
      <c r="O91" s="51">
        <f t="shared" si="64"/>
        <v>21.5</v>
      </c>
      <c r="P91" s="36">
        <f t="shared" si="65"/>
        <v>21.333333333333332</v>
      </c>
      <c r="Q91" s="76" t="str">
        <f>VLOOKUP(AB91,'Judging Data Entry - Digital'!$AB$2:$AC$6,2,FALSE)</f>
        <v> </v>
      </c>
      <c r="R91" s="65" t="s">
        <v>274</v>
      </c>
      <c r="T91" s="4" t="b">
        <f>AND($T$98&lt;22,P91=$T$98)</f>
        <v>0</v>
      </c>
      <c r="U91" s="4">
        <f t="shared" si="66"/>
        <v>0</v>
      </c>
      <c r="V91" s="4" t="b">
        <f t="shared" si="67"/>
        <v>0</v>
      </c>
      <c r="W91" s="4">
        <f t="shared" si="68"/>
        <v>0</v>
      </c>
      <c r="X91" s="4" t="b">
        <f>AND($T$61=0,P91=$X$98)</f>
        <v>0</v>
      </c>
      <c r="Y91" s="4">
        <f t="shared" si="69"/>
        <v>0</v>
      </c>
      <c r="Z91" s="4" t="b">
        <f>AND(AB91=MAX($AB$62:$AB$97))</f>
        <v>0</v>
      </c>
      <c r="AA91" s="4">
        <f t="shared" si="70"/>
        <v>0</v>
      </c>
      <c r="AB91" s="4">
        <f t="shared" si="71"/>
        <v>0</v>
      </c>
      <c r="AD91" s="37">
        <f t="shared" si="72"/>
        <v>21.333333333333332</v>
      </c>
      <c r="AF91" s="38" t="str">
        <f t="shared" si="58"/>
        <v>Score: 21.3/30    </v>
      </c>
      <c r="AG91" s="38">
        <f t="shared" si="59"/>
      </c>
      <c r="AH91" s="3" t="str">
        <f t="shared" si="60"/>
        <v>'The Labyrinth Of The Orchid' by June McDonald
Score: 21.3/30    
Judges Comments: good detail in the bottom but the overall image is bright and a bit overwhelming (hard subject to capture well)</v>
      </c>
      <c r="AJ91" s="38" t="str">
        <f t="shared" si="61"/>
        <v>Score: 21.3    </v>
      </c>
      <c r="AL91" s="3" t="str">
        <f t="shared" si="57"/>
        <v>'The Labyrinth Of The Orchid' by June McDonald
Score: 21.3      
Judges Comments: good detail in the bottom but the overall image is bright and a bit overwhelming (hard subject to capture well)</v>
      </c>
    </row>
    <row r="92" spans="1:38" ht="45.75" customHeight="1">
      <c r="A92" s="29" t="s">
        <v>23</v>
      </c>
      <c r="B92" s="70" t="s">
        <v>177</v>
      </c>
      <c r="C92" s="82" t="s">
        <v>34</v>
      </c>
      <c r="D92" s="30">
        <v>7</v>
      </c>
      <c r="E92" s="50">
        <v>6.5</v>
      </c>
      <c r="F92" s="50">
        <v>7</v>
      </c>
      <c r="G92" s="51">
        <f>D92+E92+F92</f>
        <v>20.5</v>
      </c>
      <c r="H92" s="52">
        <v>6.5</v>
      </c>
      <c r="I92" s="53">
        <v>7</v>
      </c>
      <c r="J92" s="53">
        <v>7</v>
      </c>
      <c r="K92" s="54">
        <f>H92+I92+J92</f>
        <v>20.5</v>
      </c>
      <c r="L92" s="49">
        <v>6.5</v>
      </c>
      <c r="M92" s="53">
        <v>7</v>
      </c>
      <c r="N92" s="53">
        <v>7.5</v>
      </c>
      <c r="O92" s="51">
        <f>L92+M92+N92</f>
        <v>21</v>
      </c>
      <c r="P92" s="36">
        <f>(G92+K92+O92)/3</f>
        <v>20.666666666666668</v>
      </c>
      <c r="Q92" s="76" t="str">
        <f>VLOOKUP(AB92,'Judging Data Entry - Digital'!$AB$2:$AC$6,2,FALSE)</f>
        <v> </v>
      </c>
      <c r="R92" s="65" t="s">
        <v>253</v>
      </c>
      <c r="T92" s="4" t="b">
        <f>AND($T$98&lt;22,P92=$T$98)</f>
        <v>0</v>
      </c>
      <c r="U92" s="4">
        <f>IF(T92=TRUE,1,0)</f>
        <v>0</v>
      </c>
      <c r="V92" s="4" t="b">
        <f t="shared" si="67"/>
        <v>0</v>
      </c>
      <c r="W92" s="4">
        <f>IF(V92=TRUE,1,0)</f>
        <v>0</v>
      </c>
      <c r="X92" s="4" t="b">
        <f>AND($T$61=0,P92=$X$98)</f>
        <v>0</v>
      </c>
      <c r="Y92" s="4">
        <f>IF(X92=TRUE,2,0)</f>
        <v>0</v>
      </c>
      <c r="Z92" s="4" t="b">
        <f>AND(AB92=MAX($AB$62:$AB$97))</f>
        <v>0</v>
      </c>
      <c r="AA92" s="4">
        <f>IF(Z92=TRUE,1,0)</f>
        <v>0</v>
      </c>
      <c r="AB92" s="4">
        <f>T92+(V92*2)+W92+X92+Y92</f>
        <v>0</v>
      </c>
      <c r="AD92" s="37">
        <f>P92</f>
        <v>20.666666666666668</v>
      </c>
      <c r="AF92" s="38" t="str">
        <f t="shared" si="58"/>
        <v>Score: 20.7/30    </v>
      </c>
      <c r="AG92" s="38">
        <f t="shared" si="59"/>
      </c>
      <c r="AH92" s="3" t="str">
        <f t="shared" si="60"/>
        <v>'The Red Leader' by Helen Brown
Score: 20.7/30    
Judges Comments: fun image, nice colors, good detail, too much digital noise, move the red one to the left a smidge</v>
      </c>
      <c r="AJ92" s="38" t="str">
        <f t="shared" si="61"/>
        <v>Score: 20.7    </v>
      </c>
      <c r="AL92" s="3" t="str">
        <f t="shared" si="57"/>
        <v>'The Red Leader' by Helen Brown
Score: 20.7      
Judges Comments: fun image, nice colors, good detail, too much digital noise, move the red one to the left a smidge</v>
      </c>
    </row>
    <row r="93" spans="1:38" ht="45.75" customHeight="1">
      <c r="A93" s="29" t="s">
        <v>23</v>
      </c>
      <c r="B93" s="70" t="s">
        <v>178</v>
      </c>
      <c r="C93" s="82" t="s">
        <v>48</v>
      </c>
      <c r="D93" s="30">
        <v>5.5</v>
      </c>
      <c r="E93" s="31">
        <v>6</v>
      </c>
      <c r="F93" s="31">
        <v>7</v>
      </c>
      <c r="G93" s="32">
        <f>D93+E93+F93</f>
        <v>18.5</v>
      </c>
      <c r="H93" s="33">
        <v>6.5</v>
      </c>
      <c r="I93" s="35">
        <v>6</v>
      </c>
      <c r="J93" s="35">
        <v>7</v>
      </c>
      <c r="K93" s="32">
        <f>H93+I93+J93</f>
        <v>19.5</v>
      </c>
      <c r="L93" s="30">
        <v>5.5</v>
      </c>
      <c r="M93" s="35">
        <v>6</v>
      </c>
      <c r="N93" s="35">
        <v>6</v>
      </c>
      <c r="O93" s="32">
        <f>L93+M93+N93</f>
        <v>17.5</v>
      </c>
      <c r="P93" s="36">
        <f>(G93+K93+O93)/3</f>
        <v>18.5</v>
      </c>
      <c r="Q93" s="76" t="str">
        <f>VLOOKUP(AB93,'Judging Data Entry - Digital'!$AB$2:$AC$6,2,FALSE)</f>
        <v> </v>
      </c>
      <c r="R93" s="60" t="s">
        <v>254</v>
      </c>
      <c r="T93" s="4" t="b">
        <f>AND($T$98&lt;22,P93=$T$98)</f>
        <v>0</v>
      </c>
      <c r="U93" s="4">
        <f>IF(T93=TRUE,1,0)</f>
        <v>0</v>
      </c>
      <c r="V93" s="4" t="b">
        <f t="shared" si="67"/>
        <v>0</v>
      </c>
      <c r="W93" s="4">
        <f>IF(V93=TRUE,1,0)</f>
        <v>0</v>
      </c>
      <c r="X93" s="4" t="b">
        <f>AND($T$61=0,P93=$X$98)</f>
        <v>0</v>
      </c>
      <c r="Y93" s="4">
        <f>IF(X93=TRUE,2,0)</f>
        <v>0</v>
      </c>
      <c r="Z93" s="4" t="b">
        <f>AND(AB93=MAX($AB$62:$AB$97))</f>
        <v>0</v>
      </c>
      <c r="AA93" s="4">
        <f>IF(Z93=TRUE,1,0)</f>
        <v>0</v>
      </c>
      <c r="AB93" s="4">
        <f>T93+(V93*2)+W93+X93+Y93</f>
        <v>0</v>
      </c>
      <c r="AD93" s="37">
        <f>P93</f>
        <v>18.5</v>
      </c>
      <c r="AF93" s="38" t="str">
        <f t="shared" si="58"/>
        <v>Score: 18.5/30    </v>
      </c>
      <c r="AG93" s="38">
        <f t="shared" si="59"/>
      </c>
      <c r="AH93" s="3" t="str">
        <f t="shared" si="60"/>
        <v>'Three Butterflies' by Dale Read
Score: 18.5/30    
Judges Comments: nice subject matter, good depth of field, not a macro</v>
      </c>
      <c r="AJ93" s="38" t="str">
        <f t="shared" si="61"/>
        <v>Score: 18.5    </v>
      </c>
      <c r="AL93" s="3" t="str">
        <f t="shared" si="57"/>
        <v>'Three Butterflies' by Dale Read
Score: 18.5      
Judges Comments: nice subject matter, good depth of field, not a macro</v>
      </c>
    </row>
    <row r="94" spans="1:38" ht="45.75" customHeight="1">
      <c r="A94" s="29" t="s">
        <v>23</v>
      </c>
      <c r="B94" s="70" t="s">
        <v>179</v>
      </c>
      <c r="C94" s="82" t="s">
        <v>114</v>
      </c>
      <c r="D94" s="30">
        <v>7.5</v>
      </c>
      <c r="E94" s="31">
        <v>7</v>
      </c>
      <c r="F94" s="31">
        <v>7.5</v>
      </c>
      <c r="G94" s="32">
        <f>D94+E94+F94</f>
        <v>22</v>
      </c>
      <c r="H94" s="33">
        <v>7.5</v>
      </c>
      <c r="I94" s="35">
        <v>7.5</v>
      </c>
      <c r="J94" s="35">
        <v>7</v>
      </c>
      <c r="K94" s="32">
        <f>H94+I94+J94</f>
        <v>22</v>
      </c>
      <c r="L94" s="30">
        <v>7</v>
      </c>
      <c r="M94" s="35">
        <v>7.5</v>
      </c>
      <c r="N94" s="35">
        <v>7.5</v>
      </c>
      <c r="O94" s="32">
        <f>L94+M94+N94</f>
        <v>22</v>
      </c>
      <c r="P94" s="36">
        <f>(G94+K94+O94)/3</f>
        <v>22</v>
      </c>
      <c r="Q94" s="76" t="str">
        <f>VLOOKUP(AB94,'Judging Data Entry - Digital'!$AB$2:$AC$6,2,FALSE)</f>
        <v>HM</v>
      </c>
      <c r="R94" s="60" t="s">
        <v>255</v>
      </c>
      <c r="T94" s="4" t="b">
        <f>AND($T$98&lt;22,P94=$T$98)</f>
        <v>0</v>
      </c>
      <c r="U94" s="4">
        <f>IF(T94=TRUE,1,0)</f>
        <v>0</v>
      </c>
      <c r="V94" s="4" t="b">
        <f t="shared" si="67"/>
        <v>1</v>
      </c>
      <c r="W94" s="4">
        <f>IF(V94=TRUE,1,0)</f>
        <v>1</v>
      </c>
      <c r="X94" s="4" t="b">
        <f>AND($T$61=0,P94=$X$98)</f>
        <v>0</v>
      </c>
      <c r="Y94" s="4">
        <f>IF(X94=TRUE,2,0)</f>
        <v>0</v>
      </c>
      <c r="Z94" s="4" t="b">
        <f>AND(AB94=MAX($AB$62:$AB$97))</f>
        <v>0</v>
      </c>
      <c r="AA94" s="4">
        <f>IF(Z94=TRUE,1,0)</f>
        <v>0</v>
      </c>
      <c r="AB94" s="4">
        <f>T94+(V94*2)+W94+X94+Y94</f>
        <v>3</v>
      </c>
      <c r="AD94" s="37">
        <f>P94</f>
        <v>22</v>
      </c>
      <c r="AF94" s="38" t="str">
        <f t="shared" si="58"/>
        <v>Score: 22/30    Honorable Mention</v>
      </c>
      <c r="AG94" s="38" t="str">
        <f t="shared" si="59"/>
        <v>Honorable Mention</v>
      </c>
      <c r="AH94" s="3" t="str">
        <f t="shared" si="60"/>
        <v>'What's The Combination' by Emily Schindel
Score: 22/30    Honorable Mention
Judges Comments: vertical crop works well, nice color contrast, good title, lots of detail to keep you interested</v>
      </c>
      <c r="AJ94" s="38" t="str">
        <f t="shared" si="61"/>
        <v>Score: 22    Honorable Mention</v>
      </c>
      <c r="AL94" s="3" t="str">
        <f t="shared" si="57"/>
        <v>'What's The Combination' by Emily Schindel
Score: 22    Honorable Mention  
Judges Comments: vertical crop works well, nice color contrast, good title, lots of detail to keep you interested</v>
      </c>
    </row>
    <row r="95" spans="1:38" ht="45.75" customHeight="1">
      <c r="A95" s="29" t="s">
        <v>23</v>
      </c>
      <c r="B95" s="70" t="s">
        <v>180</v>
      </c>
      <c r="C95" s="82" t="s">
        <v>56</v>
      </c>
      <c r="D95" s="30">
        <v>7</v>
      </c>
      <c r="E95" s="31">
        <v>7</v>
      </c>
      <c r="F95" s="31">
        <v>7</v>
      </c>
      <c r="G95" s="32">
        <f>D95+E95+F95</f>
        <v>21</v>
      </c>
      <c r="H95" s="33">
        <v>6.5</v>
      </c>
      <c r="I95" s="35">
        <v>7</v>
      </c>
      <c r="J95" s="35">
        <v>6</v>
      </c>
      <c r="K95" s="32">
        <f>H95+I95+J95</f>
        <v>19.5</v>
      </c>
      <c r="L95" s="30">
        <v>6.5</v>
      </c>
      <c r="M95" s="35">
        <v>6</v>
      </c>
      <c r="N95" s="35">
        <v>6.5</v>
      </c>
      <c r="O95" s="32">
        <f>L95+M95+N95</f>
        <v>19</v>
      </c>
      <c r="P95" s="36">
        <f>(G95+K95+O95)/3</f>
        <v>19.833333333333332</v>
      </c>
      <c r="Q95" s="76" t="str">
        <f>VLOOKUP(AB95,'Judging Data Entry - Digital'!$AB$2:$AC$6,2,FALSE)</f>
        <v> </v>
      </c>
      <c r="R95" s="60" t="s">
        <v>256</v>
      </c>
      <c r="T95" s="4" t="b">
        <f>AND($T$98&lt;22,P95=$T$98)</f>
        <v>0</v>
      </c>
      <c r="U95" s="4">
        <f>IF(T95=TRUE,1,0)</f>
        <v>0</v>
      </c>
      <c r="V95" s="4" t="b">
        <f t="shared" si="67"/>
        <v>0</v>
      </c>
      <c r="W95" s="4">
        <f>IF(V95=TRUE,1,0)</f>
        <v>0</v>
      </c>
      <c r="X95" s="4" t="b">
        <f>AND($T$61=0,P95=$X$98)</f>
        <v>0</v>
      </c>
      <c r="Y95" s="4">
        <f>IF(X95=TRUE,2,0)</f>
        <v>0</v>
      </c>
      <c r="Z95" s="4" t="b">
        <f>AND(AB95=MAX($AB$62:$AB$97))</f>
        <v>0</v>
      </c>
      <c r="AA95" s="4">
        <f>IF(Z95=TRUE,1,0)</f>
        <v>0</v>
      </c>
      <c r="AB95" s="4">
        <f>T95+(V95*2)+W95+X95+Y95</f>
        <v>0</v>
      </c>
      <c r="AD95" s="37">
        <f>P95</f>
        <v>19.833333333333332</v>
      </c>
      <c r="AF95" s="38" t="str">
        <f t="shared" si="58"/>
        <v>Score: 19.8/30    </v>
      </c>
      <c r="AG95" s="38">
        <f t="shared" si="59"/>
      </c>
      <c r="AH95" s="3" t="str">
        <f t="shared" si="60"/>
        <v>'WRONG LILY PAD!' by Mary Lou Fletcher
Score: 19.8/30    
Judges Comments: good detail in the flower, good title, subject is not the main subject - could improve the image with a tighter crop</v>
      </c>
      <c r="AJ95" s="38" t="str">
        <f t="shared" si="61"/>
        <v>Score: 19.8    </v>
      </c>
      <c r="AL95" s="3" t="str">
        <f t="shared" si="57"/>
        <v>'WRONG LILY PAD!' by Mary Lou Fletcher
Score: 19.8      
Judges Comments: good detail in the flower, good title, subject is not the main subject - could improve the image with a tighter crop</v>
      </c>
    </row>
    <row r="96" spans="1:38" s="98" customFormat="1" ht="45.75" customHeight="1">
      <c r="A96" s="87" t="s">
        <v>23</v>
      </c>
      <c r="B96" s="88" t="s">
        <v>163</v>
      </c>
      <c r="C96" s="89" t="s">
        <v>47</v>
      </c>
      <c r="D96" s="102">
        <v>8.5</v>
      </c>
      <c r="E96" s="103">
        <v>8.5</v>
      </c>
      <c r="F96" s="103">
        <v>8.5</v>
      </c>
      <c r="G96" s="104">
        <f>D96+E96+F96</f>
        <v>25.5</v>
      </c>
      <c r="H96" s="105">
        <v>8</v>
      </c>
      <c r="I96" s="106">
        <v>9</v>
      </c>
      <c r="J96" s="106">
        <v>8.5</v>
      </c>
      <c r="K96" s="107">
        <f>H96+I96+J96</f>
        <v>25.5</v>
      </c>
      <c r="L96" s="102">
        <v>8</v>
      </c>
      <c r="M96" s="106">
        <v>9</v>
      </c>
      <c r="N96" s="106">
        <v>8.5</v>
      </c>
      <c r="O96" s="104">
        <f>L96+M96+N96</f>
        <v>25.5</v>
      </c>
      <c r="P96" s="95">
        <f>(G96+K96+O96)/3</f>
        <v>25.5</v>
      </c>
      <c r="Q96" s="96" t="str">
        <f>VLOOKUP(AB96,'Judging Data Entry - Digital'!$AB$2:$AC$6,2,FALSE)</f>
        <v>PM</v>
      </c>
      <c r="R96" s="108" t="s">
        <v>241</v>
      </c>
      <c r="T96" s="99" t="b">
        <f>AND($T$98&lt;22,P96=$T$98)</f>
        <v>0</v>
      </c>
      <c r="U96" s="99">
        <f>IF(T96=TRUE,1,0)</f>
        <v>0</v>
      </c>
      <c r="V96" s="99" t="b">
        <f>AND($T$61=0,P96&gt;21.99)</f>
        <v>1</v>
      </c>
      <c r="W96" s="99">
        <f>IF(V96=TRUE,1,0)</f>
        <v>1</v>
      </c>
      <c r="X96" s="99" t="b">
        <f>AND($T$61=0,P96=$X$98)</f>
        <v>1</v>
      </c>
      <c r="Y96" s="99">
        <f>IF(X96=TRUE,2,0)</f>
        <v>2</v>
      </c>
      <c r="Z96" s="99" t="b">
        <f>AND(AB96=MAX($AB$62:$AB$97))</f>
        <v>1</v>
      </c>
      <c r="AA96" s="99">
        <f>IF(Z96=TRUE,1,0)</f>
        <v>1</v>
      </c>
      <c r="AB96" s="99">
        <f>T96+(V96*2)+W96+X96+Y96</f>
        <v>6</v>
      </c>
      <c r="AC96" s="99"/>
      <c r="AD96" s="100">
        <f>P96</f>
        <v>25.5</v>
      </c>
      <c r="AF96" s="101" t="str">
        <f>CONCATENATE("Score: ",ROUND(P96,1),"/30","    ",AG96)</f>
        <v>Score: 25.5/30    Print of the Month</v>
      </c>
      <c r="AG96" s="101" t="str">
        <f>IF(Q96="HM","Honorable Mention",IF(Q96="PM","Print of the Month",""))</f>
        <v>Print of the Month</v>
      </c>
      <c r="AH96" s="98" t="str">
        <f>CONCATENATE("'",B96,"'"," by ",C96,CHAR(10),AF96,CHAR(10),CHAR(10),"Judges Comments: ",R96)</f>
        <v>'Lemon Drop' by Scott Prokop
Score: 25.5/30    Print of the Month
Judges Comments: crop done very well, good colors, very pleasing to the eye, nice leading lines, nice image overall</v>
      </c>
      <c r="AJ96" s="101" t="str">
        <f>CONCATENATE("Score: ",ROUND(P96,1),"    ",AG96)</f>
        <v>Score: 25.5    Print of the Month</v>
      </c>
      <c r="AL96" s="98" t="str">
        <f>CONCATENATE("'",B96,"'"," by ",C96,CHAR(10),AJ96,"  ",AK96,CHAR(10),"Judges Comments: ",R96)</f>
        <v>'Lemon Drop' by Scott Prokop
Score: 25.5    Print of the Month  
Judges Comments: crop done very well, good colors, very pleasing to the eye, nice leading lines, nice image overall</v>
      </c>
    </row>
    <row r="97" spans="2:3" ht="20.25">
      <c r="B97" s="72"/>
      <c r="C97" s="86"/>
    </row>
    <row r="98" spans="20:24" ht="20.25">
      <c r="T98" s="42" t="str">
        <f>IF(MAX(P62:P97)&lt;22,MAX(P62:P97)," ")</f>
        <v> </v>
      </c>
      <c r="U98" s="42"/>
      <c r="X98" s="42">
        <f>IF(T98&gt;21.99,MAX(P62:P97)," ")</f>
        <v>25.5</v>
      </c>
    </row>
    <row r="100" ht="19.5" customHeight="1">
      <c r="B100" s="73"/>
    </row>
    <row r="101" ht="20.25">
      <c r="B101" s="74"/>
    </row>
    <row r="102" ht="20.25">
      <c r="B102" s="74"/>
    </row>
    <row r="103" ht="20.25">
      <c r="B103" s="74"/>
    </row>
    <row r="104" ht="20.25">
      <c r="B104" s="74"/>
    </row>
    <row r="105" ht="20.25">
      <c r="B105" s="75"/>
    </row>
    <row r="106" ht="20.25">
      <c r="B106" s="74"/>
    </row>
    <row r="107" ht="20.25">
      <c r="B107" s="74"/>
    </row>
    <row r="108" ht="20.25">
      <c r="B108" s="74"/>
    </row>
    <row r="109" ht="20.25">
      <c r="B109" s="74"/>
    </row>
    <row r="110" ht="20.25">
      <c r="B110" s="74"/>
    </row>
    <row r="111" ht="20.25">
      <c r="B111" s="74"/>
    </row>
    <row r="112" ht="20.25">
      <c r="B112" s="74"/>
    </row>
    <row r="113" ht="20.25">
      <c r="B113" s="74"/>
    </row>
    <row r="114" ht="27">
      <c r="B114" s="73"/>
    </row>
  </sheetData>
  <sheetProtection/>
  <mergeCells count="12">
    <mergeCell ref="Z2:Z7"/>
    <mergeCell ref="D6:G6"/>
    <mergeCell ref="H6:K6"/>
    <mergeCell ref="L6:O6"/>
    <mergeCell ref="C2:M2"/>
    <mergeCell ref="C3:M3"/>
    <mergeCell ref="S8:S10"/>
    <mergeCell ref="S32:S34"/>
    <mergeCell ref="S59:S61"/>
    <mergeCell ref="T2:U7"/>
    <mergeCell ref="V2:W7"/>
    <mergeCell ref="X2:Y7"/>
  </mergeCells>
  <dataValidations count="1">
    <dataValidation showInputMessage="1" showErrorMessage="1" prompt="Select Name" sqref="C11:C31 C62:C96 C35:C58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55" customWidth="1"/>
    <col min="3" max="3" width="26.7109375" style="77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20.421875" style="55" customWidth="1"/>
    <col min="19" max="16384" width="8.8515625" style="3" customWidth="1"/>
  </cols>
  <sheetData>
    <row r="1" ht="21" customHeight="1"/>
    <row r="2" spans="1:18" s="6" customFormat="1" ht="31.5" customHeight="1">
      <c r="A2" s="5"/>
      <c r="B2" s="56"/>
      <c r="C2" s="111" t="s">
        <v>29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"/>
      <c r="O2" s="5"/>
      <c r="P2" s="5"/>
      <c r="Q2" s="5"/>
      <c r="R2" s="56"/>
    </row>
    <row r="3" spans="1:18" s="6" customFormat="1" ht="31.5" customHeight="1">
      <c r="A3" s="5"/>
      <c r="B3" s="66"/>
      <c r="C3" s="111" t="str">
        <f>'Judging Data Entry - Print'!C3:M3</f>
        <v>Clinic:  Macro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7"/>
      <c r="O3" s="7"/>
      <c r="P3" s="5"/>
      <c r="Q3" s="5"/>
      <c r="R3" s="56"/>
    </row>
    <row r="4" spans="1:17" ht="21" thickBot="1">
      <c r="A4" s="2"/>
      <c r="B4" s="67"/>
      <c r="C4" s="78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20.25">
      <c r="B5" s="57"/>
      <c r="C5" s="79"/>
      <c r="D5" s="12"/>
      <c r="E5" s="13"/>
      <c r="F5" s="13"/>
      <c r="G5" s="14"/>
      <c r="H5" s="12"/>
      <c r="I5" s="13"/>
      <c r="J5" s="13"/>
      <c r="K5" s="14"/>
      <c r="L5" s="12"/>
      <c r="M5" s="13"/>
      <c r="N5" s="13"/>
      <c r="O5" s="14"/>
      <c r="P5" s="15" t="s">
        <v>6</v>
      </c>
      <c r="Q5" s="16"/>
      <c r="R5" s="57"/>
    </row>
    <row r="6" spans="2:18" ht="20.25">
      <c r="B6" s="68"/>
      <c r="C6" s="80"/>
      <c r="D6" s="110" t="s">
        <v>8</v>
      </c>
      <c r="E6" s="110"/>
      <c r="F6" s="110"/>
      <c r="G6" s="110"/>
      <c r="H6" s="110" t="s">
        <v>9</v>
      </c>
      <c r="I6" s="110"/>
      <c r="J6" s="110"/>
      <c r="K6" s="110"/>
      <c r="L6" s="110" t="s">
        <v>10</v>
      </c>
      <c r="M6" s="110"/>
      <c r="N6" s="110"/>
      <c r="O6" s="110"/>
      <c r="P6" s="18" t="s">
        <v>11</v>
      </c>
      <c r="Q6" s="17"/>
      <c r="R6" s="58"/>
    </row>
    <row r="7" spans="1:18" ht="21" thickBot="1">
      <c r="A7" s="1" t="s">
        <v>13</v>
      </c>
      <c r="B7" s="69" t="s">
        <v>14</v>
      </c>
      <c r="C7" s="25" t="s">
        <v>15</v>
      </c>
      <c r="D7" s="20" t="s">
        <v>16</v>
      </c>
      <c r="E7" s="21" t="s">
        <v>16</v>
      </c>
      <c r="F7" s="21" t="s">
        <v>16</v>
      </c>
      <c r="G7" s="22" t="s">
        <v>17</v>
      </c>
      <c r="H7" s="23" t="s">
        <v>16</v>
      </c>
      <c r="I7" s="21" t="s">
        <v>16</v>
      </c>
      <c r="J7" s="21" t="s">
        <v>16</v>
      </c>
      <c r="K7" s="24" t="s">
        <v>17</v>
      </c>
      <c r="L7" s="20" t="s">
        <v>16</v>
      </c>
      <c r="M7" s="21" t="s">
        <v>16</v>
      </c>
      <c r="N7" s="21" t="s">
        <v>16</v>
      </c>
      <c r="O7" s="22" t="s">
        <v>17</v>
      </c>
      <c r="P7" s="19" t="s">
        <v>17</v>
      </c>
      <c r="Q7" s="25" t="s">
        <v>18</v>
      </c>
      <c r="R7" s="59" t="s">
        <v>19</v>
      </c>
    </row>
    <row r="8" spans="1:17" ht="20.25" customHeight="1">
      <c r="A8" s="2"/>
      <c r="B8" s="67"/>
      <c r="C8" s="78"/>
      <c r="H8" s="2"/>
      <c r="I8" s="2"/>
      <c r="J8" s="2"/>
      <c r="K8" s="2"/>
      <c r="L8" s="2"/>
      <c r="M8" s="2"/>
      <c r="N8" s="2"/>
      <c r="O8" s="2"/>
      <c r="P8" s="2"/>
      <c r="Q8" s="26"/>
    </row>
    <row r="9" spans="1:17" ht="30.75" customHeight="1">
      <c r="A9" s="11"/>
      <c r="B9" s="67" t="s">
        <v>26</v>
      </c>
      <c r="C9" s="81" t="s">
        <v>21</v>
      </c>
      <c r="D9" s="1">
        <v>21</v>
      </c>
      <c r="E9" s="1"/>
      <c r="F9" s="1"/>
      <c r="G9" s="1"/>
      <c r="Q9" s="26"/>
    </row>
    <row r="10" spans="4:17" ht="9.75" customHeight="1">
      <c r="D10" s="1"/>
      <c r="E10" s="1"/>
      <c r="F10" s="1"/>
      <c r="G10" s="1"/>
      <c r="H10" s="28"/>
      <c r="I10" s="28"/>
      <c r="J10" s="28"/>
      <c r="M10" s="28"/>
      <c r="N10" s="28"/>
      <c r="Q10" s="26"/>
    </row>
    <row r="11" spans="1:18" ht="45.75" customHeight="1">
      <c r="A11" s="29" t="s">
        <v>24</v>
      </c>
      <c r="B11" s="70" t="s">
        <v>110</v>
      </c>
      <c r="C11" s="82" t="s">
        <v>58</v>
      </c>
      <c r="D11" s="30">
        <v>6</v>
      </c>
      <c r="E11" s="31">
        <v>5</v>
      </c>
      <c r="F11" s="31">
        <v>5.5</v>
      </c>
      <c r="G11" s="32">
        <v>16.5</v>
      </c>
      <c r="H11" s="33">
        <v>5</v>
      </c>
      <c r="I11" s="34">
        <v>5</v>
      </c>
      <c r="J11" s="34">
        <v>5</v>
      </c>
      <c r="K11" s="32">
        <v>15</v>
      </c>
      <c r="L11" s="30">
        <v>5</v>
      </c>
      <c r="M11" s="35">
        <v>5</v>
      </c>
      <c r="N11" s="35">
        <v>5</v>
      </c>
      <c r="O11" s="32">
        <v>15</v>
      </c>
      <c r="P11" s="36">
        <v>15.5</v>
      </c>
      <c r="Q11" s="76" t="s">
        <v>4</v>
      </c>
      <c r="R11" s="60" t="s">
        <v>291</v>
      </c>
    </row>
    <row r="12" spans="1:18" ht="45.75" customHeight="1">
      <c r="A12" s="29" t="s">
        <v>24</v>
      </c>
      <c r="B12" s="70" t="s">
        <v>122</v>
      </c>
      <c r="C12" s="82" t="s">
        <v>55</v>
      </c>
      <c r="D12" s="30">
        <v>6</v>
      </c>
      <c r="E12" s="31">
        <v>5</v>
      </c>
      <c r="F12" s="31">
        <v>6.5</v>
      </c>
      <c r="G12" s="32">
        <v>17.5</v>
      </c>
      <c r="H12" s="33">
        <v>5.5</v>
      </c>
      <c r="I12" s="35">
        <v>5</v>
      </c>
      <c r="J12" s="35">
        <v>7</v>
      </c>
      <c r="K12" s="32">
        <v>17.5</v>
      </c>
      <c r="L12" s="30">
        <v>5</v>
      </c>
      <c r="M12" s="35">
        <v>5</v>
      </c>
      <c r="N12" s="35">
        <v>7</v>
      </c>
      <c r="O12" s="32">
        <v>17</v>
      </c>
      <c r="P12" s="36">
        <v>17.333333333333332</v>
      </c>
      <c r="Q12" s="76" t="s">
        <v>4</v>
      </c>
      <c r="R12" s="60" t="s">
        <v>209</v>
      </c>
    </row>
    <row r="13" spans="1:18" ht="45.75" customHeight="1">
      <c r="A13" s="29" t="s">
        <v>24</v>
      </c>
      <c r="B13" s="70" t="s">
        <v>120</v>
      </c>
      <c r="C13" s="82" t="s">
        <v>32</v>
      </c>
      <c r="D13" s="30">
        <v>5</v>
      </c>
      <c r="E13" s="31">
        <v>5</v>
      </c>
      <c r="F13" s="31">
        <v>7</v>
      </c>
      <c r="G13" s="32">
        <v>17</v>
      </c>
      <c r="H13" s="33">
        <v>6</v>
      </c>
      <c r="I13" s="35">
        <v>5</v>
      </c>
      <c r="J13" s="35">
        <v>7</v>
      </c>
      <c r="K13" s="32">
        <v>18</v>
      </c>
      <c r="L13" s="30">
        <v>7</v>
      </c>
      <c r="M13" s="35">
        <v>5</v>
      </c>
      <c r="N13" s="35">
        <v>7</v>
      </c>
      <c r="O13" s="32">
        <v>19</v>
      </c>
      <c r="P13" s="36">
        <v>18</v>
      </c>
      <c r="Q13" s="76" t="s">
        <v>4</v>
      </c>
      <c r="R13" s="60" t="s">
        <v>267</v>
      </c>
    </row>
    <row r="14" spans="1:18" ht="45.75" customHeight="1">
      <c r="A14" s="29" t="s">
        <v>24</v>
      </c>
      <c r="B14" s="70" t="s">
        <v>108</v>
      </c>
      <c r="C14" s="82" t="s">
        <v>38</v>
      </c>
      <c r="D14" s="30">
        <v>5</v>
      </c>
      <c r="E14" s="31">
        <v>6</v>
      </c>
      <c r="F14" s="31">
        <v>7</v>
      </c>
      <c r="G14" s="32">
        <v>18</v>
      </c>
      <c r="H14" s="33">
        <v>5</v>
      </c>
      <c r="I14" s="35">
        <v>6</v>
      </c>
      <c r="J14" s="35">
        <v>7</v>
      </c>
      <c r="K14" s="32">
        <v>18</v>
      </c>
      <c r="L14" s="30">
        <v>6.5</v>
      </c>
      <c r="M14" s="35">
        <v>6</v>
      </c>
      <c r="N14" s="35">
        <v>6.5</v>
      </c>
      <c r="O14" s="32">
        <v>19</v>
      </c>
      <c r="P14" s="36">
        <v>18.333333333333332</v>
      </c>
      <c r="Q14" s="76" t="s">
        <v>4</v>
      </c>
      <c r="R14" s="60" t="s">
        <v>204</v>
      </c>
    </row>
    <row r="15" spans="1:18" ht="45.75" customHeight="1">
      <c r="A15" s="29" t="s">
        <v>24</v>
      </c>
      <c r="B15" s="70" t="s">
        <v>109</v>
      </c>
      <c r="C15" s="82" t="s">
        <v>63</v>
      </c>
      <c r="D15" s="30">
        <v>6</v>
      </c>
      <c r="E15" s="31">
        <v>6</v>
      </c>
      <c r="F15" s="31">
        <v>6.5</v>
      </c>
      <c r="G15" s="32">
        <v>18.5</v>
      </c>
      <c r="H15" s="33">
        <v>5</v>
      </c>
      <c r="I15" s="35">
        <v>6</v>
      </c>
      <c r="J15" s="35">
        <v>7</v>
      </c>
      <c r="K15" s="32">
        <v>18</v>
      </c>
      <c r="L15" s="30">
        <v>6</v>
      </c>
      <c r="M15" s="35">
        <v>6</v>
      </c>
      <c r="N15" s="35">
        <v>7</v>
      </c>
      <c r="O15" s="32">
        <v>19</v>
      </c>
      <c r="P15" s="36">
        <v>18.5</v>
      </c>
      <c r="Q15" s="76" t="s">
        <v>4</v>
      </c>
      <c r="R15" s="60" t="s">
        <v>266</v>
      </c>
    </row>
    <row r="16" spans="1:18" ht="45.75" customHeight="1">
      <c r="A16" s="29" t="s">
        <v>24</v>
      </c>
      <c r="B16" s="70" t="s">
        <v>105</v>
      </c>
      <c r="C16" s="82" t="s">
        <v>51</v>
      </c>
      <c r="D16" s="30">
        <v>5</v>
      </c>
      <c r="E16" s="31">
        <v>7</v>
      </c>
      <c r="F16" s="31">
        <v>7</v>
      </c>
      <c r="G16" s="32">
        <v>19</v>
      </c>
      <c r="H16" s="33">
        <v>5</v>
      </c>
      <c r="I16" s="35">
        <v>6.5</v>
      </c>
      <c r="J16" s="35">
        <v>6.5</v>
      </c>
      <c r="K16" s="32">
        <v>18</v>
      </c>
      <c r="L16" s="30">
        <v>6</v>
      </c>
      <c r="M16" s="35">
        <v>7</v>
      </c>
      <c r="N16" s="35">
        <v>7</v>
      </c>
      <c r="O16" s="32">
        <v>20</v>
      </c>
      <c r="P16" s="36">
        <v>19</v>
      </c>
      <c r="Q16" s="76" t="s">
        <v>4</v>
      </c>
      <c r="R16" s="60" t="s">
        <v>289</v>
      </c>
    </row>
    <row r="17" spans="1:18" ht="45.75" customHeight="1">
      <c r="A17" s="29" t="s">
        <v>24</v>
      </c>
      <c r="B17" s="70" t="s">
        <v>101</v>
      </c>
      <c r="C17" s="82" t="s">
        <v>34</v>
      </c>
      <c r="D17" s="30">
        <v>5</v>
      </c>
      <c r="E17" s="31">
        <v>7</v>
      </c>
      <c r="F17" s="31">
        <v>7</v>
      </c>
      <c r="G17" s="32">
        <v>19</v>
      </c>
      <c r="H17" s="33">
        <v>5</v>
      </c>
      <c r="I17" s="35">
        <v>7</v>
      </c>
      <c r="J17" s="35">
        <v>6.5</v>
      </c>
      <c r="K17" s="32">
        <v>18.5</v>
      </c>
      <c r="L17" s="30">
        <v>6</v>
      </c>
      <c r="M17" s="35">
        <v>7</v>
      </c>
      <c r="N17" s="35">
        <v>7</v>
      </c>
      <c r="O17" s="32">
        <v>20</v>
      </c>
      <c r="P17" s="36">
        <v>19.166666666666668</v>
      </c>
      <c r="Q17" s="76" t="s">
        <v>4</v>
      </c>
      <c r="R17" s="60" t="s">
        <v>286</v>
      </c>
    </row>
    <row r="18" spans="1:18" ht="45.75" customHeight="1">
      <c r="A18" s="29" t="s">
        <v>24</v>
      </c>
      <c r="B18" s="70" t="s">
        <v>117</v>
      </c>
      <c r="C18" s="82" t="s">
        <v>52</v>
      </c>
      <c r="D18" s="30">
        <v>6.5</v>
      </c>
      <c r="E18" s="31">
        <v>6</v>
      </c>
      <c r="F18" s="31">
        <v>6.5</v>
      </c>
      <c r="G18" s="32">
        <v>19</v>
      </c>
      <c r="H18" s="33">
        <v>6</v>
      </c>
      <c r="I18" s="35">
        <v>6</v>
      </c>
      <c r="J18" s="35">
        <v>6.5</v>
      </c>
      <c r="K18" s="32">
        <v>18.5</v>
      </c>
      <c r="L18" s="30">
        <v>6</v>
      </c>
      <c r="M18" s="35">
        <v>7</v>
      </c>
      <c r="N18" s="35">
        <v>7</v>
      </c>
      <c r="O18" s="32">
        <v>20</v>
      </c>
      <c r="P18" s="36">
        <v>19.166666666666668</v>
      </c>
      <c r="Q18" s="76" t="s">
        <v>4</v>
      </c>
      <c r="R18" s="60" t="s">
        <v>208</v>
      </c>
    </row>
    <row r="19" spans="1:18" ht="45.75" customHeight="1">
      <c r="A19" s="29" t="s">
        <v>24</v>
      </c>
      <c r="B19" s="70" t="s">
        <v>106</v>
      </c>
      <c r="C19" s="82" t="s">
        <v>59</v>
      </c>
      <c r="D19" s="30">
        <v>6.5</v>
      </c>
      <c r="E19" s="31">
        <v>6</v>
      </c>
      <c r="F19" s="31">
        <v>7</v>
      </c>
      <c r="G19" s="32">
        <v>19.5</v>
      </c>
      <c r="H19" s="33">
        <v>6</v>
      </c>
      <c r="I19" s="35">
        <v>6</v>
      </c>
      <c r="J19" s="35">
        <v>7.5</v>
      </c>
      <c r="K19" s="32">
        <v>19.5</v>
      </c>
      <c r="L19" s="30">
        <v>6.5</v>
      </c>
      <c r="M19" s="35">
        <v>6</v>
      </c>
      <c r="N19" s="35">
        <v>7</v>
      </c>
      <c r="O19" s="32">
        <v>19.5</v>
      </c>
      <c r="P19" s="36">
        <v>19.5</v>
      </c>
      <c r="Q19" s="76" t="s">
        <v>4</v>
      </c>
      <c r="R19" s="60" t="s">
        <v>265</v>
      </c>
    </row>
    <row r="20" spans="1:18" ht="45.75" customHeight="1">
      <c r="A20" s="29" t="s">
        <v>24</v>
      </c>
      <c r="B20" s="70" t="s">
        <v>111</v>
      </c>
      <c r="C20" s="82" t="s">
        <v>42</v>
      </c>
      <c r="D20" s="30">
        <v>6</v>
      </c>
      <c r="E20" s="31">
        <v>7</v>
      </c>
      <c r="F20" s="31">
        <v>7.5</v>
      </c>
      <c r="G20" s="32">
        <v>20.5</v>
      </c>
      <c r="H20" s="33">
        <v>6</v>
      </c>
      <c r="I20" s="35">
        <v>6</v>
      </c>
      <c r="J20" s="35">
        <v>7</v>
      </c>
      <c r="K20" s="32">
        <v>19</v>
      </c>
      <c r="L20" s="30">
        <v>6</v>
      </c>
      <c r="M20" s="35">
        <v>6</v>
      </c>
      <c r="N20" s="35">
        <v>7</v>
      </c>
      <c r="O20" s="32">
        <v>19</v>
      </c>
      <c r="P20" s="36">
        <v>19.5</v>
      </c>
      <c r="Q20" s="76" t="s">
        <v>4</v>
      </c>
      <c r="R20" s="60" t="s">
        <v>292</v>
      </c>
    </row>
    <row r="21" spans="1:18" ht="45.75" customHeight="1">
      <c r="A21" s="29" t="s">
        <v>24</v>
      </c>
      <c r="B21" s="70" t="s">
        <v>107</v>
      </c>
      <c r="C21" s="82" t="s">
        <v>50</v>
      </c>
      <c r="D21" s="30">
        <v>6</v>
      </c>
      <c r="E21" s="31">
        <v>6</v>
      </c>
      <c r="F21" s="31">
        <v>7</v>
      </c>
      <c r="G21" s="32">
        <v>19</v>
      </c>
      <c r="H21" s="33">
        <v>6</v>
      </c>
      <c r="I21" s="35">
        <v>6</v>
      </c>
      <c r="J21" s="35">
        <v>7</v>
      </c>
      <c r="K21" s="32">
        <v>19</v>
      </c>
      <c r="L21" s="30">
        <v>7</v>
      </c>
      <c r="M21" s="35">
        <v>7</v>
      </c>
      <c r="N21" s="35">
        <v>7.5</v>
      </c>
      <c r="O21" s="32">
        <v>21.5</v>
      </c>
      <c r="P21" s="36">
        <v>19.833333333333332</v>
      </c>
      <c r="Q21" s="76" t="s">
        <v>4</v>
      </c>
      <c r="R21" s="60" t="s">
        <v>290</v>
      </c>
    </row>
    <row r="22" spans="1:18" ht="45.75" customHeight="1">
      <c r="A22" s="29" t="s">
        <v>24</v>
      </c>
      <c r="B22" s="70" t="s">
        <v>112</v>
      </c>
      <c r="C22" s="82" t="s">
        <v>47</v>
      </c>
      <c r="D22" s="30">
        <v>6.5</v>
      </c>
      <c r="E22" s="31">
        <v>6</v>
      </c>
      <c r="F22" s="31">
        <v>6.5</v>
      </c>
      <c r="G22" s="32">
        <v>19</v>
      </c>
      <c r="H22" s="33">
        <v>6.5</v>
      </c>
      <c r="I22" s="35">
        <v>7</v>
      </c>
      <c r="J22" s="35">
        <v>7</v>
      </c>
      <c r="K22" s="32">
        <v>20.5</v>
      </c>
      <c r="L22" s="30">
        <v>6.5</v>
      </c>
      <c r="M22" s="35">
        <v>6</v>
      </c>
      <c r="N22" s="35">
        <v>7.5</v>
      </c>
      <c r="O22" s="32">
        <v>20</v>
      </c>
      <c r="P22" s="36">
        <v>19.833333333333332</v>
      </c>
      <c r="Q22" s="76" t="s">
        <v>4</v>
      </c>
      <c r="R22" s="60" t="s">
        <v>293</v>
      </c>
    </row>
    <row r="23" spans="1:18" ht="45.75" customHeight="1">
      <c r="A23" s="29" t="s">
        <v>24</v>
      </c>
      <c r="B23" s="70" t="s">
        <v>118</v>
      </c>
      <c r="C23" s="82" t="s">
        <v>48</v>
      </c>
      <c r="D23" s="30">
        <v>7</v>
      </c>
      <c r="E23" s="31">
        <v>6</v>
      </c>
      <c r="F23" s="31">
        <v>7</v>
      </c>
      <c r="G23" s="32">
        <v>20</v>
      </c>
      <c r="H23" s="33">
        <v>7</v>
      </c>
      <c r="I23" s="35">
        <v>7</v>
      </c>
      <c r="J23" s="35">
        <v>6.5</v>
      </c>
      <c r="K23" s="32">
        <v>20.5</v>
      </c>
      <c r="L23" s="30">
        <v>6.5</v>
      </c>
      <c r="M23" s="35">
        <v>6</v>
      </c>
      <c r="N23" s="35">
        <v>6.5</v>
      </c>
      <c r="O23" s="32">
        <v>19</v>
      </c>
      <c r="P23" s="36">
        <v>19.833333333333332</v>
      </c>
      <c r="Q23" s="76" t="s">
        <v>4</v>
      </c>
      <c r="R23" s="60" t="s">
        <v>294</v>
      </c>
    </row>
    <row r="24" spans="1:18" ht="45.75" customHeight="1">
      <c r="A24" s="29" t="s">
        <v>24</v>
      </c>
      <c r="B24" s="70" t="s">
        <v>113</v>
      </c>
      <c r="C24" s="82" t="s">
        <v>114</v>
      </c>
      <c r="D24" s="30">
        <v>7.5</v>
      </c>
      <c r="E24" s="31">
        <v>5</v>
      </c>
      <c r="F24" s="31">
        <v>7.5</v>
      </c>
      <c r="G24" s="32">
        <v>20</v>
      </c>
      <c r="H24" s="33">
        <v>6.5</v>
      </c>
      <c r="I24" s="35">
        <v>6</v>
      </c>
      <c r="J24" s="35">
        <v>7.5</v>
      </c>
      <c r="K24" s="32">
        <v>20</v>
      </c>
      <c r="L24" s="30">
        <v>7</v>
      </c>
      <c r="M24" s="35">
        <v>6</v>
      </c>
      <c r="N24" s="35">
        <v>7.5</v>
      </c>
      <c r="O24" s="32">
        <v>20.5</v>
      </c>
      <c r="P24" s="36">
        <v>20.166666666666668</v>
      </c>
      <c r="Q24" s="76" t="s">
        <v>4</v>
      </c>
      <c r="R24" s="60" t="s">
        <v>205</v>
      </c>
    </row>
    <row r="25" spans="1:18" ht="45.75" customHeight="1">
      <c r="A25" s="29" t="s">
        <v>24</v>
      </c>
      <c r="B25" s="70" t="s">
        <v>119</v>
      </c>
      <c r="C25" s="82" t="s">
        <v>40</v>
      </c>
      <c r="D25" s="30">
        <v>6</v>
      </c>
      <c r="E25" s="31">
        <v>6</v>
      </c>
      <c r="F25" s="31">
        <v>7</v>
      </c>
      <c r="G25" s="32">
        <v>19</v>
      </c>
      <c r="H25" s="33">
        <v>7</v>
      </c>
      <c r="I25" s="35">
        <v>6</v>
      </c>
      <c r="J25" s="35">
        <v>8</v>
      </c>
      <c r="K25" s="32">
        <v>21</v>
      </c>
      <c r="L25" s="30">
        <v>7.5</v>
      </c>
      <c r="M25" s="35">
        <v>6</v>
      </c>
      <c r="N25" s="35">
        <v>8</v>
      </c>
      <c r="O25" s="32">
        <v>21.5</v>
      </c>
      <c r="P25" s="36">
        <v>20.5</v>
      </c>
      <c r="Q25" s="76" t="s">
        <v>4</v>
      </c>
      <c r="R25" s="60" t="s">
        <v>295</v>
      </c>
    </row>
    <row r="26" spans="1:18" ht="45.75" customHeight="1">
      <c r="A26" s="29" t="s">
        <v>24</v>
      </c>
      <c r="B26" s="70" t="s">
        <v>115</v>
      </c>
      <c r="C26" s="82" t="s">
        <v>37</v>
      </c>
      <c r="D26" s="30">
        <v>6</v>
      </c>
      <c r="E26" s="31">
        <v>7</v>
      </c>
      <c r="F26" s="31">
        <v>7</v>
      </c>
      <c r="G26" s="32">
        <v>20</v>
      </c>
      <c r="H26" s="33">
        <v>7</v>
      </c>
      <c r="I26" s="35">
        <v>7</v>
      </c>
      <c r="J26" s="35">
        <v>7.5</v>
      </c>
      <c r="K26" s="32">
        <v>21.5</v>
      </c>
      <c r="L26" s="30">
        <v>7.5</v>
      </c>
      <c r="M26" s="35">
        <v>7</v>
      </c>
      <c r="N26" s="35">
        <v>7</v>
      </c>
      <c r="O26" s="32">
        <v>21.5</v>
      </c>
      <c r="P26" s="36">
        <v>21</v>
      </c>
      <c r="Q26" s="76" t="s">
        <v>4</v>
      </c>
      <c r="R26" s="60" t="s">
        <v>206</v>
      </c>
    </row>
    <row r="27" spans="1:18" ht="45.75" customHeight="1">
      <c r="A27" s="29" t="s">
        <v>24</v>
      </c>
      <c r="B27" s="70" t="s">
        <v>104</v>
      </c>
      <c r="C27" s="82" t="s">
        <v>54</v>
      </c>
      <c r="D27" s="30">
        <v>6</v>
      </c>
      <c r="E27" s="31">
        <v>8</v>
      </c>
      <c r="F27" s="31">
        <v>7.5</v>
      </c>
      <c r="G27" s="32">
        <v>21.5</v>
      </c>
      <c r="H27" s="33">
        <v>6</v>
      </c>
      <c r="I27" s="35">
        <v>8</v>
      </c>
      <c r="J27" s="35">
        <v>8</v>
      </c>
      <c r="K27" s="32">
        <v>22</v>
      </c>
      <c r="L27" s="30">
        <v>5</v>
      </c>
      <c r="M27" s="35">
        <v>8</v>
      </c>
      <c r="N27" s="35">
        <v>7</v>
      </c>
      <c r="O27" s="32">
        <v>20</v>
      </c>
      <c r="P27" s="36">
        <v>21.166666666666668</v>
      </c>
      <c r="Q27" s="76" t="s">
        <v>4</v>
      </c>
      <c r="R27" s="60" t="s">
        <v>288</v>
      </c>
    </row>
    <row r="28" spans="1:18" ht="45.75" customHeight="1">
      <c r="A28" s="29" t="s">
        <v>24</v>
      </c>
      <c r="B28" s="70" t="s">
        <v>102</v>
      </c>
      <c r="C28" s="82" t="s">
        <v>60</v>
      </c>
      <c r="D28" s="30">
        <v>7</v>
      </c>
      <c r="E28" s="31">
        <v>7</v>
      </c>
      <c r="F28" s="31">
        <v>7</v>
      </c>
      <c r="G28" s="32">
        <v>21</v>
      </c>
      <c r="H28" s="33">
        <v>7</v>
      </c>
      <c r="I28" s="35">
        <v>8</v>
      </c>
      <c r="J28" s="35">
        <v>7</v>
      </c>
      <c r="K28" s="32">
        <v>22</v>
      </c>
      <c r="L28" s="30">
        <v>7</v>
      </c>
      <c r="M28" s="35">
        <v>7</v>
      </c>
      <c r="N28" s="35">
        <v>7</v>
      </c>
      <c r="O28" s="32">
        <v>21</v>
      </c>
      <c r="P28" s="36">
        <v>21.333333333333332</v>
      </c>
      <c r="Q28" s="76" t="s">
        <v>4</v>
      </c>
      <c r="R28" s="60" t="s">
        <v>203</v>
      </c>
    </row>
    <row r="29" spans="1:18" ht="45.75" customHeight="1">
      <c r="A29" s="29" t="s">
        <v>24</v>
      </c>
      <c r="B29" s="70" t="s">
        <v>116</v>
      </c>
      <c r="C29" s="82" t="s">
        <v>49</v>
      </c>
      <c r="D29" s="30">
        <v>7</v>
      </c>
      <c r="E29" s="31">
        <v>7.5</v>
      </c>
      <c r="F29" s="31">
        <v>6.5</v>
      </c>
      <c r="G29" s="32">
        <v>21</v>
      </c>
      <c r="H29" s="33">
        <v>7</v>
      </c>
      <c r="I29" s="35">
        <v>7</v>
      </c>
      <c r="J29" s="35">
        <v>7</v>
      </c>
      <c r="K29" s="32">
        <v>21</v>
      </c>
      <c r="L29" s="30">
        <v>7.5</v>
      </c>
      <c r="M29" s="35">
        <v>8</v>
      </c>
      <c r="N29" s="35">
        <v>7</v>
      </c>
      <c r="O29" s="32">
        <v>22.5</v>
      </c>
      <c r="P29" s="36">
        <v>21.5</v>
      </c>
      <c r="Q29" s="76" t="s">
        <v>4</v>
      </c>
      <c r="R29" s="60" t="s">
        <v>207</v>
      </c>
    </row>
    <row r="30" spans="1:18" s="98" customFormat="1" ht="45.75" customHeight="1">
      <c r="A30" s="29" t="s">
        <v>24</v>
      </c>
      <c r="B30" s="70" t="s">
        <v>103</v>
      </c>
      <c r="C30" s="82" t="s">
        <v>46</v>
      </c>
      <c r="D30" s="30">
        <v>7.5</v>
      </c>
      <c r="E30" s="31">
        <v>6.5</v>
      </c>
      <c r="F30" s="31">
        <v>8.5</v>
      </c>
      <c r="G30" s="32">
        <v>22.5</v>
      </c>
      <c r="H30" s="33">
        <v>7</v>
      </c>
      <c r="I30" s="31">
        <v>7</v>
      </c>
      <c r="J30" s="31">
        <v>8</v>
      </c>
      <c r="K30" s="32">
        <v>22</v>
      </c>
      <c r="L30" s="30">
        <v>6.5</v>
      </c>
      <c r="M30" s="35">
        <v>7</v>
      </c>
      <c r="N30" s="35">
        <v>8</v>
      </c>
      <c r="O30" s="32">
        <v>21.5</v>
      </c>
      <c r="P30" s="36">
        <v>22</v>
      </c>
      <c r="Q30" s="76" t="s">
        <v>7</v>
      </c>
      <c r="R30" s="60" t="s">
        <v>287</v>
      </c>
    </row>
    <row r="31" spans="1:18" ht="45.75" customHeight="1">
      <c r="A31" s="87" t="s">
        <v>24</v>
      </c>
      <c r="B31" s="88" t="s">
        <v>121</v>
      </c>
      <c r="C31" s="89" t="s">
        <v>41</v>
      </c>
      <c r="D31" s="90">
        <v>6</v>
      </c>
      <c r="E31" s="91">
        <v>8.5</v>
      </c>
      <c r="F31" s="91">
        <v>8</v>
      </c>
      <c r="G31" s="92">
        <v>22.5</v>
      </c>
      <c r="H31" s="93">
        <v>6</v>
      </c>
      <c r="I31" s="94">
        <v>9</v>
      </c>
      <c r="J31" s="94">
        <v>7.5</v>
      </c>
      <c r="K31" s="92">
        <v>22.5</v>
      </c>
      <c r="L31" s="90">
        <v>6</v>
      </c>
      <c r="M31" s="94">
        <v>9</v>
      </c>
      <c r="N31" s="94">
        <v>7.5</v>
      </c>
      <c r="O31" s="92">
        <v>22.5</v>
      </c>
      <c r="P31" s="95">
        <v>22.5</v>
      </c>
      <c r="Q31" s="96" t="s">
        <v>12</v>
      </c>
      <c r="R31" s="97" t="s">
        <v>268</v>
      </c>
    </row>
    <row r="32" spans="1:18" ht="7.5" customHeight="1">
      <c r="A32" s="39"/>
      <c r="B32" s="61"/>
      <c r="C32" s="83"/>
      <c r="D32" s="39"/>
      <c r="E32" s="39"/>
      <c r="F32" s="39"/>
      <c r="G32" s="40"/>
      <c r="H32" s="39"/>
      <c r="I32" s="41"/>
      <c r="J32" s="41"/>
      <c r="K32" s="40"/>
      <c r="L32" s="39"/>
      <c r="M32" s="41"/>
      <c r="N32" s="41"/>
      <c r="O32" s="40"/>
      <c r="P32" s="40"/>
      <c r="Q32" s="39"/>
      <c r="R32" s="61"/>
    </row>
    <row r="33" spans="1:16" ht="30.75" customHeight="1">
      <c r="A33" s="2"/>
      <c r="B33" s="67" t="s">
        <v>27</v>
      </c>
      <c r="C33" s="81" t="s">
        <v>21</v>
      </c>
      <c r="D33" s="1">
        <v>24</v>
      </c>
      <c r="E33" s="1"/>
      <c r="F33" s="1"/>
      <c r="G33" s="38"/>
      <c r="I33" s="28"/>
      <c r="J33" s="28"/>
      <c r="K33" s="38"/>
      <c r="M33" s="28"/>
      <c r="N33" s="28"/>
      <c r="O33" s="38"/>
      <c r="P33" s="38"/>
    </row>
    <row r="34" spans="1:18" ht="7.5" customHeight="1">
      <c r="A34" s="43"/>
      <c r="B34" s="62"/>
      <c r="C34" s="84"/>
      <c r="D34" s="43"/>
      <c r="E34" s="43"/>
      <c r="F34" s="43"/>
      <c r="G34" s="44"/>
      <c r="H34" s="43"/>
      <c r="I34" s="45"/>
      <c r="J34" s="45"/>
      <c r="K34" s="44"/>
      <c r="L34" s="43"/>
      <c r="M34" s="45"/>
      <c r="N34" s="45"/>
      <c r="O34" s="44"/>
      <c r="P34" s="44"/>
      <c r="Q34" s="43"/>
      <c r="R34" s="62"/>
    </row>
    <row r="35" spans="1:18" ht="45.75" customHeight="1">
      <c r="A35" s="29" t="s">
        <v>22</v>
      </c>
      <c r="B35" s="70" t="s">
        <v>123</v>
      </c>
      <c r="C35" s="82" t="s">
        <v>34</v>
      </c>
      <c r="D35" s="30">
        <v>5</v>
      </c>
      <c r="E35" s="31">
        <v>6</v>
      </c>
      <c r="F35" s="31">
        <v>7</v>
      </c>
      <c r="G35" s="32">
        <v>18</v>
      </c>
      <c r="H35" s="33">
        <v>6</v>
      </c>
      <c r="I35" s="35">
        <v>6</v>
      </c>
      <c r="J35" s="35">
        <v>7</v>
      </c>
      <c r="K35" s="32">
        <v>19</v>
      </c>
      <c r="L35" s="30">
        <v>6</v>
      </c>
      <c r="M35" s="35">
        <v>6</v>
      </c>
      <c r="N35" s="35">
        <v>6.5</v>
      </c>
      <c r="O35" s="32">
        <v>18.5</v>
      </c>
      <c r="P35" s="36">
        <v>18.5</v>
      </c>
      <c r="Q35" s="76" t="s">
        <v>4</v>
      </c>
      <c r="R35" s="60" t="s">
        <v>269</v>
      </c>
    </row>
    <row r="36" spans="1:18" s="98" customFormat="1" ht="45.75" customHeight="1">
      <c r="A36" s="29" t="s">
        <v>22</v>
      </c>
      <c r="B36" s="70" t="s">
        <v>134</v>
      </c>
      <c r="C36" s="82" t="s">
        <v>54</v>
      </c>
      <c r="D36" s="30">
        <v>6</v>
      </c>
      <c r="E36" s="31">
        <v>6</v>
      </c>
      <c r="F36" s="31">
        <v>7</v>
      </c>
      <c r="G36" s="32">
        <v>19</v>
      </c>
      <c r="H36" s="33">
        <v>6</v>
      </c>
      <c r="I36" s="35">
        <v>7</v>
      </c>
      <c r="J36" s="35">
        <v>6.5</v>
      </c>
      <c r="K36" s="32">
        <v>19.5</v>
      </c>
      <c r="L36" s="30">
        <v>5</v>
      </c>
      <c r="M36" s="35">
        <v>7</v>
      </c>
      <c r="N36" s="35">
        <v>5</v>
      </c>
      <c r="O36" s="32">
        <v>17</v>
      </c>
      <c r="P36" s="36">
        <v>18.5</v>
      </c>
      <c r="Q36" s="76" t="s">
        <v>4</v>
      </c>
      <c r="R36" s="60" t="s">
        <v>217</v>
      </c>
    </row>
    <row r="37" spans="1:18" ht="45.75" customHeight="1">
      <c r="A37" s="29" t="s">
        <v>22</v>
      </c>
      <c r="B37" s="70" t="s">
        <v>139</v>
      </c>
      <c r="C37" s="82" t="s">
        <v>181</v>
      </c>
      <c r="D37" s="30">
        <v>5</v>
      </c>
      <c r="E37" s="31">
        <v>6.5</v>
      </c>
      <c r="F37" s="31">
        <v>7</v>
      </c>
      <c r="G37" s="32">
        <v>18.5</v>
      </c>
      <c r="H37" s="33">
        <v>5</v>
      </c>
      <c r="I37" s="35">
        <v>6</v>
      </c>
      <c r="J37" s="35">
        <v>7</v>
      </c>
      <c r="K37" s="32">
        <v>18</v>
      </c>
      <c r="L37" s="30">
        <v>7.5</v>
      </c>
      <c r="M37" s="35">
        <v>6.5</v>
      </c>
      <c r="N37" s="35">
        <v>7</v>
      </c>
      <c r="O37" s="32">
        <v>21</v>
      </c>
      <c r="P37" s="36">
        <v>19.166666666666668</v>
      </c>
      <c r="Q37" s="76" t="s">
        <v>4</v>
      </c>
      <c r="R37" s="60" t="s">
        <v>221</v>
      </c>
    </row>
    <row r="38" spans="1:18" ht="45.75" customHeight="1">
      <c r="A38" s="29" t="s">
        <v>22</v>
      </c>
      <c r="B38" s="70" t="s">
        <v>129</v>
      </c>
      <c r="C38" s="82" t="s">
        <v>51</v>
      </c>
      <c r="D38" s="30">
        <v>7</v>
      </c>
      <c r="E38" s="31">
        <v>6</v>
      </c>
      <c r="F38" s="31">
        <v>7</v>
      </c>
      <c r="G38" s="32">
        <v>20</v>
      </c>
      <c r="H38" s="33">
        <v>6.5</v>
      </c>
      <c r="I38" s="35">
        <v>6</v>
      </c>
      <c r="J38" s="35">
        <v>7.5</v>
      </c>
      <c r="K38" s="32">
        <v>20</v>
      </c>
      <c r="L38" s="30">
        <v>7</v>
      </c>
      <c r="M38" s="35">
        <v>6</v>
      </c>
      <c r="N38" s="35">
        <v>7.5</v>
      </c>
      <c r="O38" s="32">
        <v>20.5</v>
      </c>
      <c r="P38" s="36">
        <v>20.166666666666668</v>
      </c>
      <c r="Q38" s="76" t="s">
        <v>4</v>
      </c>
      <c r="R38" s="60" t="s">
        <v>213</v>
      </c>
    </row>
    <row r="39" spans="1:18" ht="45.75" customHeight="1">
      <c r="A39" s="29" t="s">
        <v>22</v>
      </c>
      <c r="B39" s="70" t="s">
        <v>128</v>
      </c>
      <c r="C39" s="82" t="s">
        <v>44</v>
      </c>
      <c r="D39" s="30">
        <v>6.5</v>
      </c>
      <c r="E39" s="31">
        <v>7</v>
      </c>
      <c r="F39" s="31">
        <v>7</v>
      </c>
      <c r="G39" s="32">
        <v>20.5</v>
      </c>
      <c r="H39" s="33">
        <v>7</v>
      </c>
      <c r="I39" s="35">
        <v>6</v>
      </c>
      <c r="J39" s="35">
        <v>7.5</v>
      </c>
      <c r="K39" s="32">
        <v>20.5</v>
      </c>
      <c r="L39" s="30">
        <v>6.5</v>
      </c>
      <c r="M39" s="35">
        <v>7</v>
      </c>
      <c r="N39" s="35">
        <v>7</v>
      </c>
      <c r="O39" s="32">
        <v>20.5</v>
      </c>
      <c r="P39" s="36">
        <v>20.5</v>
      </c>
      <c r="Q39" s="76" t="s">
        <v>4</v>
      </c>
      <c r="R39" s="60" t="s">
        <v>212</v>
      </c>
    </row>
    <row r="40" spans="1:18" ht="45.75" customHeight="1">
      <c r="A40" s="29" t="s">
        <v>22</v>
      </c>
      <c r="B40" s="71" t="s">
        <v>127</v>
      </c>
      <c r="C40" s="82" t="s">
        <v>40</v>
      </c>
      <c r="D40" s="30">
        <v>7</v>
      </c>
      <c r="E40" s="31">
        <v>7</v>
      </c>
      <c r="F40" s="31">
        <v>7</v>
      </c>
      <c r="G40" s="32">
        <v>21</v>
      </c>
      <c r="H40" s="33">
        <v>6.5</v>
      </c>
      <c r="I40" s="35">
        <v>6.5</v>
      </c>
      <c r="J40" s="35">
        <v>7</v>
      </c>
      <c r="K40" s="32">
        <v>20</v>
      </c>
      <c r="L40" s="30">
        <v>7</v>
      </c>
      <c r="M40" s="35">
        <v>7</v>
      </c>
      <c r="N40" s="35">
        <v>7</v>
      </c>
      <c r="O40" s="32">
        <v>21</v>
      </c>
      <c r="P40" s="36">
        <v>20.666666666666668</v>
      </c>
      <c r="Q40" s="76" t="s">
        <v>4</v>
      </c>
      <c r="R40" s="60" t="s">
        <v>211</v>
      </c>
    </row>
    <row r="41" spans="1:18" ht="45.75" customHeight="1">
      <c r="A41" s="29" t="s">
        <v>22</v>
      </c>
      <c r="B41" s="70" t="s">
        <v>137</v>
      </c>
      <c r="C41" s="82" t="s">
        <v>32</v>
      </c>
      <c r="D41" s="30">
        <v>7.5</v>
      </c>
      <c r="E41" s="31">
        <v>6</v>
      </c>
      <c r="F41" s="31">
        <v>7</v>
      </c>
      <c r="G41" s="32">
        <v>20.5</v>
      </c>
      <c r="H41" s="33">
        <v>7</v>
      </c>
      <c r="I41" s="35">
        <v>6</v>
      </c>
      <c r="J41" s="35">
        <v>7</v>
      </c>
      <c r="K41" s="32">
        <v>20</v>
      </c>
      <c r="L41" s="30">
        <v>7.5</v>
      </c>
      <c r="M41" s="35">
        <v>7</v>
      </c>
      <c r="N41" s="35">
        <v>8</v>
      </c>
      <c r="O41" s="32">
        <v>22.5</v>
      </c>
      <c r="P41" s="36">
        <v>21</v>
      </c>
      <c r="Q41" s="76" t="s">
        <v>4</v>
      </c>
      <c r="R41" s="60" t="s">
        <v>271</v>
      </c>
    </row>
    <row r="42" spans="1:18" ht="45.75" customHeight="1">
      <c r="A42" s="29" t="s">
        <v>22</v>
      </c>
      <c r="B42" s="70" t="s">
        <v>125</v>
      </c>
      <c r="C42" s="82" t="s">
        <v>63</v>
      </c>
      <c r="D42" s="30">
        <v>6</v>
      </c>
      <c r="E42" s="31">
        <v>8</v>
      </c>
      <c r="F42" s="31">
        <v>7</v>
      </c>
      <c r="G42" s="32">
        <v>21</v>
      </c>
      <c r="H42" s="33">
        <v>6.5</v>
      </c>
      <c r="I42" s="35">
        <v>8</v>
      </c>
      <c r="J42" s="35">
        <v>6.5</v>
      </c>
      <c r="K42" s="32">
        <v>21</v>
      </c>
      <c r="L42" s="30">
        <v>6</v>
      </c>
      <c r="M42" s="35">
        <v>8.5</v>
      </c>
      <c r="N42" s="35">
        <v>7</v>
      </c>
      <c r="O42" s="32">
        <v>21.5</v>
      </c>
      <c r="P42" s="36">
        <v>21.166666666666668</v>
      </c>
      <c r="Q42" s="76" t="s">
        <v>4</v>
      </c>
      <c r="R42" s="60" t="s">
        <v>297</v>
      </c>
    </row>
    <row r="43" spans="1:18" ht="45.75" customHeight="1">
      <c r="A43" s="29" t="s">
        <v>22</v>
      </c>
      <c r="B43" s="70" t="s">
        <v>135</v>
      </c>
      <c r="C43" s="82" t="s">
        <v>49</v>
      </c>
      <c r="D43" s="30">
        <v>7</v>
      </c>
      <c r="E43" s="31">
        <v>7.5</v>
      </c>
      <c r="F43" s="31">
        <v>7.5</v>
      </c>
      <c r="G43" s="32">
        <v>22</v>
      </c>
      <c r="H43" s="33">
        <v>6.5</v>
      </c>
      <c r="I43" s="35">
        <v>7</v>
      </c>
      <c r="J43" s="35">
        <v>8</v>
      </c>
      <c r="K43" s="32">
        <v>21.5</v>
      </c>
      <c r="L43" s="30">
        <v>7</v>
      </c>
      <c r="M43" s="35">
        <v>7</v>
      </c>
      <c r="N43" s="35">
        <v>8</v>
      </c>
      <c r="O43" s="32">
        <v>22</v>
      </c>
      <c r="P43" s="36">
        <v>21.833333333333332</v>
      </c>
      <c r="Q43" s="76" t="s">
        <v>4</v>
      </c>
      <c r="R43" s="60" t="s">
        <v>218</v>
      </c>
    </row>
    <row r="44" spans="1:18" ht="45.75" customHeight="1">
      <c r="A44" s="29" t="s">
        <v>22</v>
      </c>
      <c r="B44" s="70" t="s">
        <v>140</v>
      </c>
      <c r="C44" s="82" t="s">
        <v>33</v>
      </c>
      <c r="D44" s="30">
        <v>7</v>
      </c>
      <c r="E44" s="31">
        <v>7</v>
      </c>
      <c r="F44" s="31">
        <v>7.5</v>
      </c>
      <c r="G44" s="32">
        <v>21.5</v>
      </c>
      <c r="H44" s="33">
        <v>7</v>
      </c>
      <c r="I44" s="35">
        <v>7</v>
      </c>
      <c r="J44" s="35">
        <v>8</v>
      </c>
      <c r="K44" s="32">
        <v>22</v>
      </c>
      <c r="L44" s="30">
        <v>7.5</v>
      </c>
      <c r="M44" s="35">
        <v>7</v>
      </c>
      <c r="N44" s="35">
        <v>7.5</v>
      </c>
      <c r="O44" s="32">
        <v>22</v>
      </c>
      <c r="P44" s="36">
        <v>21.833333333333332</v>
      </c>
      <c r="Q44" s="76" t="s">
        <v>4</v>
      </c>
      <c r="R44" s="60" t="s">
        <v>222</v>
      </c>
    </row>
    <row r="45" spans="1:18" ht="45.75" customHeight="1">
      <c r="A45" s="29" t="s">
        <v>22</v>
      </c>
      <c r="B45" s="70" t="s">
        <v>130</v>
      </c>
      <c r="C45" s="82" t="s">
        <v>48</v>
      </c>
      <c r="D45" s="30">
        <v>7</v>
      </c>
      <c r="E45" s="31">
        <v>7.5</v>
      </c>
      <c r="F45" s="31">
        <v>7.5</v>
      </c>
      <c r="G45" s="32">
        <v>22</v>
      </c>
      <c r="H45" s="33">
        <v>7</v>
      </c>
      <c r="I45" s="35">
        <v>7.5</v>
      </c>
      <c r="J45" s="35">
        <v>8</v>
      </c>
      <c r="K45" s="32">
        <v>22.5</v>
      </c>
      <c r="L45" s="30">
        <v>7</v>
      </c>
      <c r="M45" s="35">
        <v>7</v>
      </c>
      <c r="N45" s="35">
        <v>7.5</v>
      </c>
      <c r="O45" s="32">
        <v>21.5</v>
      </c>
      <c r="P45" s="36">
        <v>22</v>
      </c>
      <c r="Q45" s="76" t="s">
        <v>7</v>
      </c>
      <c r="R45" s="60" t="s">
        <v>270</v>
      </c>
    </row>
    <row r="46" spans="1:18" ht="45.75" customHeight="1">
      <c r="A46" s="29" t="s">
        <v>22</v>
      </c>
      <c r="B46" s="70" t="s">
        <v>145</v>
      </c>
      <c r="C46" s="82" t="s">
        <v>55</v>
      </c>
      <c r="D46" s="30">
        <v>7</v>
      </c>
      <c r="E46" s="31">
        <v>7.5</v>
      </c>
      <c r="F46" s="31">
        <v>7</v>
      </c>
      <c r="G46" s="32">
        <v>21.5</v>
      </c>
      <c r="H46" s="33">
        <v>7</v>
      </c>
      <c r="I46" s="35">
        <v>7.5</v>
      </c>
      <c r="J46" s="35">
        <v>7</v>
      </c>
      <c r="K46" s="32">
        <v>21.5</v>
      </c>
      <c r="L46" s="30">
        <v>7.5</v>
      </c>
      <c r="M46" s="35">
        <v>8</v>
      </c>
      <c r="N46" s="35">
        <v>8</v>
      </c>
      <c r="O46" s="32">
        <v>23.5</v>
      </c>
      <c r="P46" s="36">
        <v>22.166666666666668</v>
      </c>
      <c r="Q46" s="76" t="s">
        <v>7</v>
      </c>
      <c r="R46" s="60" t="s">
        <v>272</v>
      </c>
    </row>
    <row r="47" spans="1:18" ht="45.75" customHeight="1">
      <c r="A47" s="29" t="s">
        <v>22</v>
      </c>
      <c r="B47" s="71" t="s">
        <v>126</v>
      </c>
      <c r="C47" s="82" t="s">
        <v>46</v>
      </c>
      <c r="D47" s="30">
        <v>7</v>
      </c>
      <c r="E47" s="31">
        <v>7</v>
      </c>
      <c r="F47" s="31">
        <v>8.5</v>
      </c>
      <c r="G47" s="32">
        <v>22.5</v>
      </c>
      <c r="H47" s="33">
        <v>7</v>
      </c>
      <c r="I47" s="35">
        <v>6.5</v>
      </c>
      <c r="J47" s="35">
        <v>8</v>
      </c>
      <c r="K47" s="32">
        <v>21.5</v>
      </c>
      <c r="L47" s="30">
        <v>8</v>
      </c>
      <c r="M47" s="35">
        <v>7.5</v>
      </c>
      <c r="N47" s="35">
        <v>7.5</v>
      </c>
      <c r="O47" s="32">
        <v>23</v>
      </c>
      <c r="P47" s="36">
        <v>22.333333333333332</v>
      </c>
      <c r="Q47" s="76" t="s">
        <v>7</v>
      </c>
      <c r="R47" s="60" t="s">
        <v>210</v>
      </c>
    </row>
    <row r="48" spans="1:18" ht="45.75" customHeight="1">
      <c r="A48" s="29" t="s">
        <v>22</v>
      </c>
      <c r="B48" s="70" t="s">
        <v>136</v>
      </c>
      <c r="C48" s="82" t="s">
        <v>60</v>
      </c>
      <c r="D48" s="30">
        <v>7.5</v>
      </c>
      <c r="E48" s="31">
        <v>7</v>
      </c>
      <c r="F48" s="31">
        <v>8.5</v>
      </c>
      <c r="G48" s="32">
        <v>23</v>
      </c>
      <c r="H48" s="33">
        <v>6.5</v>
      </c>
      <c r="I48" s="35">
        <v>8</v>
      </c>
      <c r="J48" s="35">
        <v>8</v>
      </c>
      <c r="K48" s="32">
        <v>22.5</v>
      </c>
      <c r="L48" s="30">
        <v>7</v>
      </c>
      <c r="M48" s="35">
        <v>7</v>
      </c>
      <c r="N48" s="35">
        <v>7.5</v>
      </c>
      <c r="O48" s="32">
        <v>21.5</v>
      </c>
      <c r="P48" s="36">
        <v>22.333333333333332</v>
      </c>
      <c r="Q48" s="76" t="s">
        <v>7</v>
      </c>
      <c r="R48" s="60" t="s">
        <v>219</v>
      </c>
    </row>
    <row r="49" spans="1:18" ht="45.75" customHeight="1">
      <c r="A49" s="29" t="s">
        <v>22</v>
      </c>
      <c r="B49" s="70" t="s">
        <v>138</v>
      </c>
      <c r="C49" s="82" t="s">
        <v>47</v>
      </c>
      <c r="D49" s="30">
        <v>7</v>
      </c>
      <c r="E49" s="31">
        <v>8</v>
      </c>
      <c r="F49" s="31">
        <v>7</v>
      </c>
      <c r="G49" s="32">
        <v>22</v>
      </c>
      <c r="H49" s="33">
        <v>7</v>
      </c>
      <c r="I49" s="35">
        <v>8</v>
      </c>
      <c r="J49" s="35">
        <v>7.5</v>
      </c>
      <c r="K49" s="32">
        <v>22.5</v>
      </c>
      <c r="L49" s="30">
        <v>7.5</v>
      </c>
      <c r="M49" s="35">
        <v>8</v>
      </c>
      <c r="N49" s="35">
        <v>7.5</v>
      </c>
      <c r="O49" s="32">
        <v>23</v>
      </c>
      <c r="P49" s="36">
        <v>22.5</v>
      </c>
      <c r="Q49" s="76" t="s">
        <v>7</v>
      </c>
      <c r="R49" s="60" t="s">
        <v>220</v>
      </c>
    </row>
    <row r="50" spans="1:18" ht="45.75" customHeight="1">
      <c r="A50" s="29" t="s">
        <v>22</v>
      </c>
      <c r="B50" s="70" t="s">
        <v>186</v>
      </c>
      <c r="C50" s="82" t="s">
        <v>36</v>
      </c>
      <c r="D50" s="30">
        <v>7.5</v>
      </c>
      <c r="E50" s="31">
        <v>7.5</v>
      </c>
      <c r="F50" s="31">
        <v>8</v>
      </c>
      <c r="G50" s="32">
        <v>23</v>
      </c>
      <c r="H50" s="33">
        <v>7.5</v>
      </c>
      <c r="I50" s="35">
        <v>7</v>
      </c>
      <c r="J50" s="35">
        <v>7</v>
      </c>
      <c r="K50" s="32">
        <v>21.5</v>
      </c>
      <c r="L50" s="30">
        <v>8</v>
      </c>
      <c r="M50" s="35">
        <v>8</v>
      </c>
      <c r="N50" s="35">
        <v>7</v>
      </c>
      <c r="O50" s="32">
        <v>23</v>
      </c>
      <c r="P50" s="36">
        <v>22.5</v>
      </c>
      <c r="Q50" s="76" t="s">
        <v>7</v>
      </c>
      <c r="R50" s="60" t="s">
        <v>273</v>
      </c>
    </row>
    <row r="51" spans="1:18" ht="45.75" customHeight="1">
      <c r="A51" s="29" t="s">
        <v>22</v>
      </c>
      <c r="B51" s="70" t="s">
        <v>141</v>
      </c>
      <c r="C51" s="82" t="s">
        <v>43</v>
      </c>
      <c r="D51" s="30">
        <v>6.5</v>
      </c>
      <c r="E51" s="31">
        <v>7.5</v>
      </c>
      <c r="F51" s="31">
        <v>8</v>
      </c>
      <c r="G51" s="32">
        <v>22</v>
      </c>
      <c r="H51" s="33">
        <v>7</v>
      </c>
      <c r="I51" s="35">
        <v>7</v>
      </c>
      <c r="J51" s="35">
        <v>8</v>
      </c>
      <c r="K51" s="32">
        <v>22</v>
      </c>
      <c r="L51" s="30">
        <v>8</v>
      </c>
      <c r="M51" s="35">
        <v>8</v>
      </c>
      <c r="N51" s="35">
        <v>8</v>
      </c>
      <c r="O51" s="32">
        <v>24</v>
      </c>
      <c r="P51" s="36">
        <v>22.666666666666668</v>
      </c>
      <c r="Q51" s="76" t="s">
        <v>7</v>
      </c>
      <c r="R51" s="60" t="s">
        <v>223</v>
      </c>
    </row>
    <row r="52" spans="1:18" ht="45.75" customHeight="1">
      <c r="A52" s="29" t="s">
        <v>22</v>
      </c>
      <c r="B52" s="70" t="s">
        <v>131</v>
      </c>
      <c r="C52" s="82" t="s">
        <v>38</v>
      </c>
      <c r="D52" s="30">
        <v>6</v>
      </c>
      <c r="E52" s="31">
        <v>8</v>
      </c>
      <c r="F52" s="31">
        <v>7.5</v>
      </c>
      <c r="G52" s="32">
        <v>21.5</v>
      </c>
      <c r="H52" s="33">
        <v>6.5</v>
      </c>
      <c r="I52" s="35">
        <v>8.5</v>
      </c>
      <c r="J52" s="35">
        <v>8.5</v>
      </c>
      <c r="K52" s="32">
        <v>23.5</v>
      </c>
      <c r="L52" s="30">
        <v>7.5</v>
      </c>
      <c r="M52" s="35">
        <v>8.5</v>
      </c>
      <c r="N52" s="35">
        <v>8</v>
      </c>
      <c r="O52" s="32">
        <v>24</v>
      </c>
      <c r="P52" s="36">
        <v>23</v>
      </c>
      <c r="Q52" s="76" t="s">
        <v>7</v>
      </c>
      <c r="R52" s="60" t="s">
        <v>214</v>
      </c>
    </row>
    <row r="53" spans="1:18" ht="45.75" customHeight="1">
      <c r="A53" s="29" t="s">
        <v>22</v>
      </c>
      <c r="B53" s="70" t="s">
        <v>132</v>
      </c>
      <c r="C53" s="82" t="s">
        <v>59</v>
      </c>
      <c r="D53" s="30">
        <v>7.5</v>
      </c>
      <c r="E53" s="31">
        <v>8</v>
      </c>
      <c r="F53" s="31">
        <v>8</v>
      </c>
      <c r="G53" s="32">
        <v>23.5</v>
      </c>
      <c r="H53" s="33">
        <v>7</v>
      </c>
      <c r="I53" s="35">
        <v>8</v>
      </c>
      <c r="J53" s="35">
        <v>7.5</v>
      </c>
      <c r="K53" s="32">
        <v>22.5</v>
      </c>
      <c r="L53" s="30">
        <v>7.5</v>
      </c>
      <c r="M53" s="35">
        <v>7.5</v>
      </c>
      <c r="N53" s="35">
        <v>8</v>
      </c>
      <c r="O53" s="32">
        <v>23</v>
      </c>
      <c r="P53" s="36">
        <v>23</v>
      </c>
      <c r="Q53" s="76" t="s">
        <v>7</v>
      </c>
      <c r="R53" s="60" t="s">
        <v>215</v>
      </c>
    </row>
    <row r="54" spans="1:18" ht="45.75" customHeight="1">
      <c r="A54" s="29" t="s">
        <v>22</v>
      </c>
      <c r="B54" s="70" t="s">
        <v>142</v>
      </c>
      <c r="C54" s="82" t="s">
        <v>42</v>
      </c>
      <c r="D54" s="30">
        <v>7</v>
      </c>
      <c r="E54" s="31">
        <v>8</v>
      </c>
      <c r="F54" s="31">
        <v>7.5</v>
      </c>
      <c r="G54" s="32">
        <v>22.5</v>
      </c>
      <c r="H54" s="33">
        <v>6.5</v>
      </c>
      <c r="I54" s="35">
        <v>8</v>
      </c>
      <c r="J54" s="35">
        <v>8</v>
      </c>
      <c r="K54" s="32">
        <v>22.5</v>
      </c>
      <c r="L54" s="30">
        <v>8</v>
      </c>
      <c r="M54" s="35">
        <v>8</v>
      </c>
      <c r="N54" s="35">
        <v>8</v>
      </c>
      <c r="O54" s="32">
        <v>24</v>
      </c>
      <c r="P54" s="36">
        <v>23</v>
      </c>
      <c r="Q54" s="76" t="s">
        <v>7</v>
      </c>
      <c r="R54" s="60" t="s">
        <v>224</v>
      </c>
    </row>
    <row r="55" spans="1:18" ht="45.75" customHeight="1">
      <c r="A55" s="29" t="s">
        <v>22</v>
      </c>
      <c r="B55" s="70" t="s">
        <v>133</v>
      </c>
      <c r="C55" s="82" t="s">
        <v>58</v>
      </c>
      <c r="D55" s="30">
        <v>6.5</v>
      </c>
      <c r="E55" s="31">
        <v>7.5</v>
      </c>
      <c r="F55" s="31">
        <v>8.5</v>
      </c>
      <c r="G55" s="32">
        <v>22.5</v>
      </c>
      <c r="H55" s="33">
        <v>6</v>
      </c>
      <c r="I55" s="35">
        <v>9</v>
      </c>
      <c r="J55" s="35">
        <v>8.5</v>
      </c>
      <c r="K55" s="32">
        <v>23.5</v>
      </c>
      <c r="L55" s="30">
        <v>7</v>
      </c>
      <c r="M55" s="35">
        <v>9</v>
      </c>
      <c r="N55" s="35">
        <v>8.5</v>
      </c>
      <c r="O55" s="32">
        <v>24.5</v>
      </c>
      <c r="P55" s="36">
        <v>23.5</v>
      </c>
      <c r="Q55" s="76" t="s">
        <v>7</v>
      </c>
      <c r="R55" s="60" t="s">
        <v>216</v>
      </c>
    </row>
    <row r="56" spans="1:18" ht="45.75" customHeight="1">
      <c r="A56" s="29" t="s">
        <v>22</v>
      </c>
      <c r="B56" s="70" t="s">
        <v>144</v>
      </c>
      <c r="C56" s="82" t="s">
        <v>41</v>
      </c>
      <c r="D56" s="30">
        <v>8</v>
      </c>
      <c r="E56" s="31">
        <v>8.5</v>
      </c>
      <c r="F56" s="31">
        <v>8</v>
      </c>
      <c r="G56" s="32">
        <v>24.5</v>
      </c>
      <c r="H56" s="33">
        <v>8</v>
      </c>
      <c r="I56" s="35">
        <v>8</v>
      </c>
      <c r="J56" s="35">
        <v>8</v>
      </c>
      <c r="K56" s="32">
        <v>24</v>
      </c>
      <c r="L56" s="30">
        <v>8</v>
      </c>
      <c r="M56" s="35">
        <v>9</v>
      </c>
      <c r="N56" s="35">
        <v>5</v>
      </c>
      <c r="O56" s="32">
        <v>22</v>
      </c>
      <c r="P56" s="36">
        <v>23.5</v>
      </c>
      <c r="Q56" s="76" t="s">
        <v>7</v>
      </c>
      <c r="R56" s="60" t="s">
        <v>226</v>
      </c>
    </row>
    <row r="57" spans="1:18" ht="45.75" customHeight="1">
      <c r="A57" s="29" t="s">
        <v>22</v>
      </c>
      <c r="B57" s="70" t="s">
        <v>143</v>
      </c>
      <c r="C57" s="82" t="s">
        <v>52</v>
      </c>
      <c r="D57" s="30">
        <v>8</v>
      </c>
      <c r="E57" s="31">
        <v>8.5</v>
      </c>
      <c r="F57" s="31">
        <v>8</v>
      </c>
      <c r="G57" s="32">
        <v>24.5</v>
      </c>
      <c r="H57" s="33">
        <v>7.5</v>
      </c>
      <c r="I57" s="35">
        <v>8</v>
      </c>
      <c r="J57" s="35">
        <v>8.5</v>
      </c>
      <c r="K57" s="32">
        <v>24</v>
      </c>
      <c r="L57" s="30">
        <v>7.5</v>
      </c>
      <c r="M57" s="35">
        <v>8</v>
      </c>
      <c r="N57" s="35">
        <v>8</v>
      </c>
      <c r="O57" s="32">
        <v>23.5</v>
      </c>
      <c r="P57" s="36">
        <v>24</v>
      </c>
      <c r="Q57" s="76" t="s">
        <v>7</v>
      </c>
      <c r="R57" s="60" t="s">
        <v>225</v>
      </c>
    </row>
    <row r="58" spans="1:18" ht="45.75" customHeight="1">
      <c r="A58" s="87" t="s">
        <v>22</v>
      </c>
      <c r="B58" s="88" t="s">
        <v>124</v>
      </c>
      <c r="C58" s="89" t="s">
        <v>50</v>
      </c>
      <c r="D58" s="90">
        <v>8</v>
      </c>
      <c r="E58" s="91">
        <v>9</v>
      </c>
      <c r="F58" s="91">
        <v>8</v>
      </c>
      <c r="G58" s="92">
        <v>25</v>
      </c>
      <c r="H58" s="93">
        <v>7.5</v>
      </c>
      <c r="I58" s="94">
        <v>9</v>
      </c>
      <c r="J58" s="94">
        <v>8</v>
      </c>
      <c r="K58" s="92">
        <v>24.5</v>
      </c>
      <c r="L58" s="90">
        <v>8</v>
      </c>
      <c r="M58" s="94">
        <v>9</v>
      </c>
      <c r="N58" s="94">
        <v>8</v>
      </c>
      <c r="O58" s="92">
        <v>25</v>
      </c>
      <c r="P58" s="95">
        <v>24.833333333333332</v>
      </c>
      <c r="Q58" s="96" t="s">
        <v>12</v>
      </c>
      <c r="R58" s="97" t="s">
        <v>296</v>
      </c>
    </row>
    <row r="59" spans="1:18" ht="8.25" customHeight="1">
      <c r="A59" s="39"/>
      <c r="B59" s="61"/>
      <c r="C59" s="83"/>
      <c r="D59" s="39"/>
      <c r="E59" s="39"/>
      <c r="F59" s="39"/>
      <c r="G59" s="40"/>
      <c r="H59" s="39"/>
      <c r="I59" s="41"/>
      <c r="J59" s="41"/>
      <c r="K59" s="40"/>
      <c r="L59" s="39"/>
      <c r="M59" s="41"/>
      <c r="N59" s="41"/>
      <c r="O59" s="40"/>
      <c r="P59" s="40"/>
      <c r="Q59" s="46"/>
      <c r="R59" s="61"/>
    </row>
    <row r="60" spans="1:17" ht="30.75" customHeight="1">
      <c r="A60" s="2"/>
      <c r="B60" s="67" t="s">
        <v>25</v>
      </c>
      <c r="C60" s="81" t="s">
        <v>21</v>
      </c>
      <c r="D60" s="1">
        <v>35</v>
      </c>
      <c r="E60" s="1"/>
      <c r="F60" s="1"/>
      <c r="G60" s="38"/>
      <c r="K60" s="38"/>
      <c r="O60" s="38"/>
      <c r="P60" s="38"/>
      <c r="Q60" s="26"/>
    </row>
    <row r="61" spans="1:18" s="48" customFormat="1" ht="6" customHeight="1">
      <c r="A61" s="43"/>
      <c r="B61" s="63"/>
      <c r="C61" s="85"/>
      <c r="D61" s="43"/>
      <c r="E61" s="43"/>
      <c r="F61" s="43"/>
      <c r="G61" s="44"/>
      <c r="H61" s="43"/>
      <c r="I61" s="43"/>
      <c r="J61" s="43"/>
      <c r="K61" s="44"/>
      <c r="L61" s="43"/>
      <c r="M61" s="43"/>
      <c r="N61" s="43"/>
      <c r="O61" s="44"/>
      <c r="P61" s="44"/>
      <c r="Q61" s="47"/>
      <c r="R61" s="63"/>
    </row>
    <row r="62" spans="1:18" ht="45.75" customHeight="1">
      <c r="A62" s="29" t="s">
        <v>23</v>
      </c>
      <c r="B62" s="70" t="s">
        <v>164</v>
      </c>
      <c r="C62" s="82" t="s">
        <v>45</v>
      </c>
      <c r="D62" s="49">
        <v>4.5</v>
      </c>
      <c r="E62" s="50">
        <v>6.5</v>
      </c>
      <c r="F62" s="50">
        <v>7</v>
      </c>
      <c r="G62" s="51">
        <v>18</v>
      </c>
      <c r="H62" s="52">
        <v>5</v>
      </c>
      <c r="I62" s="53">
        <v>6</v>
      </c>
      <c r="J62" s="53">
        <v>7</v>
      </c>
      <c r="K62" s="54">
        <v>18</v>
      </c>
      <c r="L62" s="49">
        <v>6</v>
      </c>
      <c r="M62" s="53">
        <v>5</v>
      </c>
      <c r="N62" s="53">
        <v>6.5</v>
      </c>
      <c r="O62" s="51">
        <v>17.5</v>
      </c>
      <c r="P62" s="36">
        <v>17.833333333333332</v>
      </c>
      <c r="Q62" s="76" t="s">
        <v>4</v>
      </c>
      <c r="R62" s="64" t="s">
        <v>242</v>
      </c>
    </row>
    <row r="63" spans="1:18" ht="45.75" customHeight="1">
      <c r="A63" s="29" t="s">
        <v>23</v>
      </c>
      <c r="B63" s="70" t="s">
        <v>178</v>
      </c>
      <c r="C63" s="82" t="s">
        <v>48</v>
      </c>
      <c r="D63" s="49">
        <v>5.5</v>
      </c>
      <c r="E63" s="50">
        <v>6</v>
      </c>
      <c r="F63" s="50">
        <v>7</v>
      </c>
      <c r="G63" s="51">
        <v>18.5</v>
      </c>
      <c r="H63" s="52">
        <v>6.5</v>
      </c>
      <c r="I63" s="53">
        <v>6</v>
      </c>
      <c r="J63" s="53">
        <v>7</v>
      </c>
      <c r="K63" s="54">
        <v>19.5</v>
      </c>
      <c r="L63" s="49">
        <v>5.5</v>
      </c>
      <c r="M63" s="53">
        <v>6</v>
      </c>
      <c r="N63" s="53">
        <v>6</v>
      </c>
      <c r="O63" s="51">
        <v>17.5</v>
      </c>
      <c r="P63" s="36">
        <v>18.5</v>
      </c>
      <c r="Q63" s="76" t="s">
        <v>4</v>
      </c>
      <c r="R63" s="65" t="s">
        <v>254</v>
      </c>
    </row>
    <row r="64" spans="1:18" ht="45.75" customHeight="1">
      <c r="A64" s="29" t="s">
        <v>23</v>
      </c>
      <c r="B64" s="70" t="s">
        <v>160</v>
      </c>
      <c r="C64" s="82" t="s">
        <v>63</v>
      </c>
      <c r="D64" s="49">
        <v>5.5</v>
      </c>
      <c r="E64" s="50">
        <v>6</v>
      </c>
      <c r="F64" s="50">
        <v>7</v>
      </c>
      <c r="G64" s="51">
        <v>18.5</v>
      </c>
      <c r="H64" s="52">
        <v>5</v>
      </c>
      <c r="I64" s="53">
        <v>7</v>
      </c>
      <c r="J64" s="53">
        <v>7</v>
      </c>
      <c r="K64" s="54">
        <v>19</v>
      </c>
      <c r="L64" s="49">
        <v>7</v>
      </c>
      <c r="M64" s="53">
        <v>7</v>
      </c>
      <c r="N64" s="53">
        <v>7.5</v>
      </c>
      <c r="O64" s="51">
        <v>21.5</v>
      </c>
      <c r="P64" s="36">
        <v>19.666666666666668</v>
      </c>
      <c r="Q64" s="76" t="s">
        <v>4</v>
      </c>
      <c r="R64" s="65" t="s">
        <v>238</v>
      </c>
    </row>
    <row r="65" spans="1:18" ht="45.75" customHeight="1">
      <c r="A65" s="29" t="s">
        <v>23</v>
      </c>
      <c r="B65" s="70" t="s">
        <v>173</v>
      </c>
      <c r="C65" s="82" t="s">
        <v>33</v>
      </c>
      <c r="D65" s="49">
        <v>5</v>
      </c>
      <c r="E65" s="50">
        <v>7</v>
      </c>
      <c r="F65" s="50">
        <v>7</v>
      </c>
      <c r="G65" s="51">
        <v>19</v>
      </c>
      <c r="H65" s="52">
        <v>6</v>
      </c>
      <c r="I65" s="53">
        <v>6.5</v>
      </c>
      <c r="J65" s="53">
        <v>7</v>
      </c>
      <c r="K65" s="54">
        <v>19.5</v>
      </c>
      <c r="L65" s="49">
        <v>7</v>
      </c>
      <c r="M65" s="53">
        <v>7</v>
      </c>
      <c r="N65" s="53">
        <v>7</v>
      </c>
      <c r="O65" s="51">
        <v>21</v>
      </c>
      <c r="P65" s="36">
        <v>19.833333333333332</v>
      </c>
      <c r="Q65" s="76" t="s">
        <v>4</v>
      </c>
      <c r="R65" s="65" t="s">
        <v>250</v>
      </c>
    </row>
    <row r="66" spans="1:18" ht="45.75" customHeight="1">
      <c r="A66" s="29" t="s">
        <v>23</v>
      </c>
      <c r="B66" s="70" t="s">
        <v>180</v>
      </c>
      <c r="C66" s="82" t="s">
        <v>56</v>
      </c>
      <c r="D66" s="49">
        <v>7</v>
      </c>
      <c r="E66" s="50">
        <v>7</v>
      </c>
      <c r="F66" s="50">
        <v>7</v>
      </c>
      <c r="G66" s="51">
        <v>21</v>
      </c>
      <c r="H66" s="52">
        <v>6.5</v>
      </c>
      <c r="I66" s="53">
        <v>7</v>
      </c>
      <c r="J66" s="53">
        <v>6</v>
      </c>
      <c r="K66" s="54">
        <v>19.5</v>
      </c>
      <c r="L66" s="49">
        <v>6.5</v>
      </c>
      <c r="M66" s="53">
        <v>6</v>
      </c>
      <c r="N66" s="53">
        <v>6.5</v>
      </c>
      <c r="O66" s="51">
        <v>19</v>
      </c>
      <c r="P66" s="36">
        <v>19.833333333333332</v>
      </c>
      <c r="Q66" s="76" t="s">
        <v>4</v>
      </c>
      <c r="R66" s="65" t="s">
        <v>256</v>
      </c>
    </row>
    <row r="67" spans="1:18" ht="45.75" customHeight="1">
      <c r="A67" s="29" t="s">
        <v>23</v>
      </c>
      <c r="B67" s="70" t="s">
        <v>157</v>
      </c>
      <c r="C67" s="82" t="s">
        <v>32</v>
      </c>
      <c r="D67" s="49">
        <v>6</v>
      </c>
      <c r="E67" s="50">
        <v>6.5</v>
      </c>
      <c r="F67" s="50">
        <v>7</v>
      </c>
      <c r="G67" s="51">
        <v>19.5</v>
      </c>
      <c r="H67" s="52">
        <v>6.5</v>
      </c>
      <c r="I67" s="53">
        <v>6</v>
      </c>
      <c r="J67" s="53">
        <v>7</v>
      </c>
      <c r="K67" s="54">
        <v>19.5</v>
      </c>
      <c r="L67" s="49">
        <v>7.5</v>
      </c>
      <c r="M67" s="53">
        <v>6.5</v>
      </c>
      <c r="N67" s="53">
        <v>7</v>
      </c>
      <c r="O67" s="51">
        <v>21</v>
      </c>
      <c r="P67" s="36">
        <v>20</v>
      </c>
      <c r="Q67" s="76" t="s">
        <v>4</v>
      </c>
      <c r="R67" s="65" t="s">
        <v>235</v>
      </c>
    </row>
    <row r="68" spans="1:18" ht="45.75" customHeight="1">
      <c r="A68" s="29" t="s">
        <v>23</v>
      </c>
      <c r="B68" s="70" t="s">
        <v>149</v>
      </c>
      <c r="C68" s="82" t="s">
        <v>183</v>
      </c>
      <c r="D68" s="49">
        <v>6</v>
      </c>
      <c r="E68" s="50">
        <v>6.5</v>
      </c>
      <c r="F68" s="50">
        <v>7</v>
      </c>
      <c r="G68" s="51">
        <v>19.5</v>
      </c>
      <c r="H68" s="52">
        <v>7</v>
      </c>
      <c r="I68" s="53">
        <v>6.5</v>
      </c>
      <c r="J68" s="53">
        <v>7</v>
      </c>
      <c r="K68" s="54">
        <v>20.5</v>
      </c>
      <c r="L68" s="49">
        <v>6.5</v>
      </c>
      <c r="M68" s="53">
        <v>7</v>
      </c>
      <c r="N68" s="53">
        <v>7</v>
      </c>
      <c r="O68" s="51">
        <v>20.5</v>
      </c>
      <c r="P68" s="36">
        <v>20.166666666666668</v>
      </c>
      <c r="Q68" s="76" t="s">
        <v>4</v>
      </c>
      <c r="R68" s="65" t="s">
        <v>228</v>
      </c>
    </row>
    <row r="69" spans="1:18" ht="45.75" customHeight="1">
      <c r="A69" s="29" t="s">
        <v>23</v>
      </c>
      <c r="B69" s="70" t="s">
        <v>177</v>
      </c>
      <c r="C69" s="82" t="s">
        <v>34</v>
      </c>
      <c r="D69" s="49">
        <v>7</v>
      </c>
      <c r="E69" s="50">
        <v>6.5</v>
      </c>
      <c r="F69" s="50">
        <v>7</v>
      </c>
      <c r="G69" s="51">
        <v>20.5</v>
      </c>
      <c r="H69" s="52">
        <v>6.5</v>
      </c>
      <c r="I69" s="53">
        <v>7</v>
      </c>
      <c r="J69" s="53">
        <v>7</v>
      </c>
      <c r="K69" s="54">
        <v>20.5</v>
      </c>
      <c r="L69" s="49">
        <v>6.5</v>
      </c>
      <c r="M69" s="53">
        <v>7</v>
      </c>
      <c r="N69" s="53">
        <v>7.5</v>
      </c>
      <c r="O69" s="51">
        <v>21</v>
      </c>
      <c r="P69" s="36">
        <v>20.666666666666668</v>
      </c>
      <c r="Q69" s="76" t="s">
        <v>4</v>
      </c>
      <c r="R69" s="65" t="s">
        <v>253</v>
      </c>
    </row>
    <row r="70" spans="1:18" ht="45.75" customHeight="1">
      <c r="A70" s="29" t="s">
        <v>23</v>
      </c>
      <c r="B70" s="70" t="s">
        <v>147</v>
      </c>
      <c r="C70" s="82" t="s">
        <v>182</v>
      </c>
      <c r="D70" s="49">
        <v>6.5</v>
      </c>
      <c r="E70" s="50">
        <v>6</v>
      </c>
      <c r="F70" s="50">
        <v>7</v>
      </c>
      <c r="G70" s="51">
        <v>19.5</v>
      </c>
      <c r="H70" s="52">
        <v>7</v>
      </c>
      <c r="I70" s="53">
        <v>6</v>
      </c>
      <c r="J70" s="53">
        <v>7</v>
      </c>
      <c r="K70" s="54">
        <v>20</v>
      </c>
      <c r="L70" s="49">
        <v>7.5</v>
      </c>
      <c r="M70" s="53">
        <v>8</v>
      </c>
      <c r="N70" s="53">
        <v>7.5</v>
      </c>
      <c r="O70" s="51">
        <v>23</v>
      </c>
      <c r="P70" s="36">
        <v>20.833333333333332</v>
      </c>
      <c r="Q70" s="76" t="s">
        <v>4</v>
      </c>
      <c r="R70" s="65" t="s">
        <v>298</v>
      </c>
    </row>
    <row r="71" spans="1:18" ht="45.75" customHeight="1">
      <c r="A71" s="29" t="s">
        <v>23</v>
      </c>
      <c r="B71" s="70" t="s">
        <v>150</v>
      </c>
      <c r="C71" s="82" t="s">
        <v>54</v>
      </c>
      <c r="D71" s="49">
        <v>6</v>
      </c>
      <c r="E71" s="50">
        <v>6.5</v>
      </c>
      <c r="F71" s="50">
        <v>7</v>
      </c>
      <c r="G71" s="51">
        <v>19.5</v>
      </c>
      <c r="H71" s="52">
        <v>6.5</v>
      </c>
      <c r="I71" s="53">
        <v>6.5</v>
      </c>
      <c r="J71" s="53">
        <v>8</v>
      </c>
      <c r="K71" s="54">
        <v>21</v>
      </c>
      <c r="L71" s="49">
        <v>7</v>
      </c>
      <c r="M71" s="53">
        <v>7</v>
      </c>
      <c r="N71" s="53">
        <v>8</v>
      </c>
      <c r="O71" s="51">
        <v>22</v>
      </c>
      <c r="P71" s="36">
        <v>20.833333333333332</v>
      </c>
      <c r="Q71" s="76" t="s">
        <v>4</v>
      </c>
      <c r="R71" s="65" t="s">
        <v>229</v>
      </c>
    </row>
    <row r="72" spans="1:18" ht="45.75" customHeight="1">
      <c r="A72" s="29" t="s">
        <v>23</v>
      </c>
      <c r="B72" s="70" t="s">
        <v>156</v>
      </c>
      <c r="C72" s="82" t="s">
        <v>57</v>
      </c>
      <c r="D72" s="49">
        <v>6.5</v>
      </c>
      <c r="E72" s="50">
        <v>7</v>
      </c>
      <c r="F72" s="50">
        <v>7</v>
      </c>
      <c r="G72" s="51">
        <v>20.5</v>
      </c>
      <c r="H72" s="52">
        <v>6.5</v>
      </c>
      <c r="I72" s="53">
        <v>7.5</v>
      </c>
      <c r="J72" s="53">
        <v>7</v>
      </c>
      <c r="K72" s="54">
        <v>21</v>
      </c>
      <c r="L72" s="49">
        <v>7</v>
      </c>
      <c r="M72" s="53">
        <v>7.5</v>
      </c>
      <c r="N72" s="53">
        <v>7</v>
      </c>
      <c r="O72" s="51">
        <v>21.5</v>
      </c>
      <c r="P72" s="36">
        <v>21</v>
      </c>
      <c r="Q72" s="76" t="s">
        <v>4</v>
      </c>
      <c r="R72" s="65" t="s">
        <v>300</v>
      </c>
    </row>
    <row r="73" spans="1:18" ht="45.75" customHeight="1">
      <c r="A73" s="29" t="s">
        <v>23</v>
      </c>
      <c r="B73" s="70" t="s">
        <v>159</v>
      </c>
      <c r="C73" s="82" t="s">
        <v>40</v>
      </c>
      <c r="D73" s="49">
        <v>6</v>
      </c>
      <c r="E73" s="50">
        <v>7.5</v>
      </c>
      <c r="F73" s="50">
        <v>7</v>
      </c>
      <c r="G73" s="51">
        <v>20.5</v>
      </c>
      <c r="H73" s="52">
        <v>6.5</v>
      </c>
      <c r="I73" s="53">
        <v>7.5</v>
      </c>
      <c r="J73" s="53">
        <v>7</v>
      </c>
      <c r="K73" s="54">
        <v>21</v>
      </c>
      <c r="L73" s="49">
        <v>7</v>
      </c>
      <c r="M73" s="53">
        <v>7.5</v>
      </c>
      <c r="N73" s="53">
        <v>7</v>
      </c>
      <c r="O73" s="51">
        <v>21.5</v>
      </c>
      <c r="P73" s="36">
        <v>21</v>
      </c>
      <c r="Q73" s="76" t="s">
        <v>4</v>
      </c>
      <c r="R73" s="65" t="s">
        <v>237</v>
      </c>
    </row>
    <row r="74" spans="1:18" ht="45.75" customHeight="1">
      <c r="A74" s="29" t="s">
        <v>23</v>
      </c>
      <c r="B74" s="70" t="s">
        <v>167</v>
      </c>
      <c r="C74" s="82" t="s">
        <v>60</v>
      </c>
      <c r="D74" s="49">
        <v>7</v>
      </c>
      <c r="E74" s="50">
        <v>7</v>
      </c>
      <c r="F74" s="50">
        <v>7</v>
      </c>
      <c r="G74" s="51">
        <v>21</v>
      </c>
      <c r="H74" s="52">
        <v>6.5</v>
      </c>
      <c r="I74" s="53">
        <v>7</v>
      </c>
      <c r="J74" s="53">
        <v>7</v>
      </c>
      <c r="K74" s="54">
        <v>20.5</v>
      </c>
      <c r="L74" s="49">
        <v>8</v>
      </c>
      <c r="M74" s="53">
        <v>7</v>
      </c>
      <c r="N74" s="53">
        <v>7</v>
      </c>
      <c r="O74" s="51">
        <v>22</v>
      </c>
      <c r="P74" s="36">
        <v>21.166666666666668</v>
      </c>
      <c r="Q74" s="76" t="s">
        <v>4</v>
      </c>
      <c r="R74" s="65" t="s">
        <v>245</v>
      </c>
    </row>
    <row r="75" spans="1:18" ht="45.75" customHeight="1">
      <c r="A75" s="29" t="s">
        <v>23</v>
      </c>
      <c r="B75" s="70" t="s">
        <v>170</v>
      </c>
      <c r="C75" s="82" t="s">
        <v>37</v>
      </c>
      <c r="D75" s="49">
        <v>7.5</v>
      </c>
      <c r="E75" s="50">
        <v>7</v>
      </c>
      <c r="F75" s="50">
        <v>7</v>
      </c>
      <c r="G75" s="51">
        <v>21.5</v>
      </c>
      <c r="H75" s="52">
        <v>7.5</v>
      </c>
      <c r="I75" s="53">
        <v>6</v>
      </c>
      <c r="J75" s="53">
        <v>8</v>
      </c>
      <c r="K75" s="54">
        <v>21.5</v>
      </c>
      <c r="L75" s="49">
        <v>7.5</v>
      </c>
      <c r="M75" s="53">
        <v>6</v>
      </c>
      <c r="N75" s="53">
        <v>7</v>
      </c>
      <c r="O75" s="51">
        <v>20.5</v>
      </c>
      <c r="P75" s="36">
        <v>21.166666666666668</v>
      </c>
      <c r="Q75" s="76" t="s">
        <v>4</v>
      </c>
      <c r="R75" s="65" t="s">
        <v>301</v>
      </c>
    </row>
    <row r="76" spans="1:18" ht="45.75" customHeight="1">
      <c r="A76" s="29" t="s">
        <v>23</v>
      </c>
      <c r="B76" s="70" t="s">
        <v>176</v>
      </c>
      <c r="C76" s="82" t="s">
        <v>30</v>
      </c>
      <c r="D76" s="49">
        <v>7</v>
      </c>
      <c r="E76" s="50">
        <v>6</v>
      </c>
      <c r="F76" s="50">
        <v>7</v>
      </c>
      <c r="G76" s="51">
        <v>20</v>
      </c>
      <c r="H76" s="52">
        <v>7</v>
      </c>
      <c r="I76" s="53">
        <v>7</v>
      </c>
      <c r="J76" s="53">
        <v>8.5</v>
      </c>
      <c r="K76" s="54">
        <v>22.5</v>
      </c>
      <c r="L76" s="49">
        <v>7</v>
      </c>
      <c r="M76" s="53">
        <v>7.5</v>
      </c>
      <c r="N76" s="53">
        <v>7</v>
      </c>
      <c r="O76" s="51">
        <v>21.5</v>
      </c>
      <c r="P76" s="36">
        <v>21.333333333333332</v>
      </c>
      <c r="Q76" s="76" t="s">
        <v>4</v>
      </c>
      <c r="R76" s="65" t="s">
        <v>274</v>
      </c>
    </row>
    <row r="77" spans="1:18" ht="45.75" customHeight="1">
      <c r="A77" s="29" t="s">
        <v>23</v>
      </c>
      <c r="B77" s="70" t="s">
        <v>158</v>
      </c>
      <c r="C77" s="82" t="s">
        <v>41</v>
      </c>
      <c r="D77" s="49">
        <v>6</v>
      </c>
      <c r="E77" s="50">
        <v>7.5</v>
      </c>
      <c r="F77" s="50">
        <v>7</v>
      </c>
      <c r="G77" s="51">
        <v>20.5</v>
      </c>
      <c r="H77" s="52">
        <v>7</v>
      </c>
      <c r="I77" s="53">
        <v>7.5</v>
      </c>
      <c r="J77" s="53">
        <v>7</v>
      </c>
      <c r="K77" s="54">
        <v>21.5</v>
      </c>
      <c r="L77" s="49">
        <v>7</v>
      </c>
      <c r="M77" s="53">
        <v>7.5</v>
      </c>
      <c r="N77" s="53">
        <v>8</v>
      </c>
      <c r="O77" s="51">
        <v>22.5</v>
      </c>
      <c r="P77" s="36">
        <v>21.5</v>
      </c>
      <c r="Q77" s="76" t="s">
        <v>4</v>
      </c>
      <c r="R77" s="65" t="s">
        <v>236</v>
      </c>
    </row>
    <row r="78" spans="1:18" ht="45.75" customHeight="1">
      <c r="A78" s="29" t="s">
        <v>23</v>
      </c>
      <c r="B78" s="70" t="s">
        <v>166</v>
      </c>
      <c r="C78" s="82" t="s">
        <v>39</v>
      </c>
      <c r="D78" s="49">
        <v>8</v>
      </c>
      <c r="E78" s="50">
        <v>6.5</v>
      </c>
      <c r="F78" s="50">
        <v>8</v>
      </c>
      <c r="G78" s="51">
        <v>22.5</v>
      </c>
      <c r="H78" s="52">
        <v>7.5</v>
      </c>
      <c r="I78" s="53">
        <v>6.5</v>
      </c>
      <c r="J78" s="53">
        <v>7</v>
      </c>
      <c r="K78" s="54">
        <v>21</v>
      </c>
      <c r="L78" s="49">
        <v>7</v>
      </c>
      <c r="M78" s="53">
        <v>7</v>
      </c>
      <c r="N78" s="53">
        <v>7</v>
      </c>
      <c r="O78" s="51">
        <v>21</v>
      </c>
      <c r="P78" s="36">
        <v>21.5</v>
      </c>
      <c r="Q78" s="76" t="s">
        <v>4</v>
      </c>
      <c r="R78" s="65" t="s">
        <v>244</v>
      </c>
    </row>
    <row r="79" spans="1:18" s="98" customFormat="1" ht="45.75" customHeight="1">
      <c r="A79" s="29" t="s">
        <v>23</v>
      </c>
      <c r="B79" s="70" t="s">
        <v>151</v>
      </c>
      <c r="C79" s="82" t="s">
        <v>42</v>
      </c>
      <c r="D79" s="49">
        <v>6.5</v>
      </c>
      <c r="E79" s="50">
        <v>7</v>
      </c>
      <c r="F79" s="50">
        <v>7.5</v>
      </c>
      <c r="G79" s="51">
        <v>21</v>
      </c>
      <c r="H79" s="52">
        <v>6.5</v>
      </c>
      <c r="I79" s="53">
        <v>7</v>
      </c>
      <c r="J79" s="53">
        <v>7.5</v>
      </c>
      <c r="K79" s="54">
        <v>21</v>
      </c>
      <c r="L79" s="49">
        <v>7.5</v>
      </c>
      <c r="M79" s="53">
        <v>7.5</v>
      </c>
      <c r="N79" s="53">
        <v>8</v>
      </c>
      <c r="O79" s="51">
        <v>23</v>
      </c>
      <c r="P79" s="36">
        <v>21.666666666666668</v>
      </c>
      <c r="Q79" s="76" t="s">
        <v>4</v>
      </c>
      <c r="R79" s="65" t="s">
        <v>230</v>
      </c>
    </row>
    <row r="80" spans="1:18" ht="45.75" customHeight="1">
      <c r="A80" s="29" t="s">
        <v>23</v>
      </c>
      <c r="B80" s="70" t="s">
        <v>168</v>
      </c>
      <c r="C80" s="82" t="s">
        <v>46</v>
      </c>
      <c r="D80" s="49">
        <v>6.5</v>
      </c>
      <c r="E80" s="50">
        <v>7</v>
      </c>
      <c r="F80" s="50">
        <v>8</v>
      </c>
      <c r="G80" s="51">
        <v>21.5</v>
      </c>
      <c r="H80" s="52">
        <v>7</v>
      </c>
      <c r="I80" s="53">
        <v>7</v>
      </c>
      <c r="J80" s="53">
        <v>8</v>
      </c>
      <c r="K80" s="54">
        <v>22</v>
      </c>
      <c r="L80" s="49">
        <v>7.5</v>
      </c>
      <c r="M80" s="53">
        <v>7</v>
      </c>
      <c r="N80" s="53">
        <v>7</v>
      </c>
      <c r="O80" s="51">
        <v>21.5</v>
      </c>
      <c r="P80" s="36">
        <v>21.666666666666668</v>
      </c>
      <c r="Q80" s="76" t="s">
        <v>4</v>
      </c>
      <c r="R80" s="65" t="s">
        <v>246</v>
      </c>
    </row>
    <row r="81" spans="1:18" ht="45.75" customHeight="1">
      <c r="A81" s="29" t="s">
        <v>23</v>
      </c>
      <c r="B81" s="70" t="s">
        <v>174</v>
      </c>
      <c r="C81" s="82" t="s">
        <v>184</v>
      </c>
      <c r="D81" s="49">
        <v>5.5</v>
      </c>
      <c r="E81" s="50">
        <v>7</v>
      </c>
      <c r="F81" s="50">
        <v>7</v>
      </c>
      <c r="G81" s="51">
        <v>19.5</v>
      </c>
      <c r="H81" s="52">
        <v>7</v>
      </c>
      <c r="I81" s="53">
        <v>7</v>
      </c>
      <c r="J81" s="53">
        <v>8.5</v>
      </c>
      <c r="K81" s="54">
        <v>22.5</v>
      </c>
      <c r="L81" s="49">
        <v>7</v>
      </c>
      <c r="M81" s="53">
        <v>8</v>
      </c>
      <c r="N81" s="53">
        <v>8</v>
      </c>
      <c r="O81" s="51">
        <v>23</v>
      </c>
      <c r="P81" s="36">
        <v>21.666666666666668</v>
      </c>
      <c r="Q81" s="76" t="s">
        <v>4</v>
      </c>
      <c r="R81" s="65" t="s">
        <v>251</v>
      </c>
    </row>
    <row r="82" spans="1:18" ht="45.75" customHeight="1">
      <c r="A82" s="29" t="s">
        <v>23</v>
      </c>
      <c r="B82" s="70" t="s">
        <v>185</v>
      </c>
      <c r="C82" s="82" t="s">
        <v>152</v>
      </c>
      <c r="D82" s="49">
        <v>7</v>
      </c>
      <c r="E82" s="50">
        <v>7</v>
      </c>
      <c r="F82" s="50">
        <v>7</v>
      </c>
      <c r="G82" s="51">
        <v>21</v>
      </c>
      <c r="H82" s="52">
        <v>7</v>
      </c>
      <c r="I82" s="53">
        <v>7.5</v>
      </c>
      <c r="J82" s="53">
        <v>7</v>
      </c>
      <c r="K82" s="54">
        <v>21.5</v>
      </c>
      <c r="L82" s="49">
        <v>8</v>
      </c>
      <c r="M82" s="53">
        <v>8</v>
      </c>
      <c r="N82" s="53">
        <v>7</v>
      </c>
      <c r="O82" s="51">
        <v>23</v>
      </c>
      <c r="P82" s="36">
        <v>21.833333333333332</v>
      </c>
      <c r="Q82" s="76" t="s">
        <v>4</v>
      </c>
      <c r="R82" s="65" t="s">
        <v>231</v>
      </c>
    </row>
    <row r="83" spans="1:18" ht="45.75" customHeight="1">
      <c r="A83" s="29" t="s">
        <v>23</v>
      </c>
      <c r="B83" s="70" t="s">
        <v>155</v>
      </c>
      <c r="C83" s="82" t="s">
        <v>55</v>
      </c>
      <c r="D83" s="49">
        <v>7</v>
      </c>
      <c r="E83" s="50">
        <v>6.5</v>
      </c>
      <c r="F83" s="50">
        <v>7.5</v>
      </c>
      <c r="G83" s="51">
        <v>21</v>
      </c>
      <c r="H83" s="52">
        <v>7</v>
      </c>
      <c r="I83" s="53">
        <v>6.5</v>
      </c>
      <c r="J83" s="53">
        <v>8</v>
      </c>
      <c r="K83" s="54">
        <v>21.5</v>
      </c>
      <c r="L83" s="49">
        <v>7.5</v>
      </c>
      <c r="M83" s="53">
        <v>8</v>
      </c>
      <c r="N83" s="53">
        <v>7.5</v>
      </c>
      <c r="O83" s="51">
        <v>23</v>
      </c>
      <c r="P83" s="36">
        <v>21.833333333333332</v>
      </c>
      <c r="Q83" s="76" t="s">
        <v>4</v>
      </c>
      <c r="R83" s="65" t="s">
        <v>234</v>
      </c>
    </row>
    <row r="84" spans="1:18" ht="45.75" customHeight="1">
      <c r="A84" s="29" t="s">
        <v>23</v>
      </c>
      <c r="B84" s="70" t="s">
        <v>165</v>
      </c>
      <c r="C84" s="82" t="s">
        <v>38</v>
      </c>
      <c r="D84" s="49">
        <v>6</v>
      </c>
      <c r="E84" s="50">
        <v>6.5</v>
      </c>
      <c r="F84" s="50">
        <v>7.5</v>
      </c>
      <c r="G84" s="51">
        <v>20</v>
      </c>
      <c r="H84" s="52">
        <v>7</v>
      </c>
      <c r="I84" s="53">
        <v>7.5</v>
      </c>
      <c r="J84" s="53">
        <v>8</v>
      </c>
      <c r="K84" s="54">
        <v>22.5</v>
      </c>
      <c r="L84" s="49">
        <v>8.5</v>
      </c>
      <c r="M84" s="53">
        <v>7.5</v>
      </c>
      <c r="N84" s="53">
        <v>7</v>
      </c>
      <c r="O84" s="51">
        <v>23</v>
      </c>
      <c r="P84" s="36">
        <v>21.833333333333332</v>
      </c>
      <c r="Q84" s="76" t="s">
        <v>4</v>
      </c>
      <c r="R84" s="65" t="s">
        <v>243</v>
      </c>
    </row>
    <row r="85" spans="1:18" ht="45.75" customHeight="1">
      <c r="A85" s="29" t="s">
        <v>23</v>
      </c>
      <c r="B85" s="70" t="s">
        <v>162</v>
      </c>
      <c r="C85" s="82" t="s">
        <v>51</v>
      </c>
      <c r="D85" s="49">
        <v>6.5</v>
      </c>
      <c r="E85" s="50">
        <v>8</v>
      </c>
      <c r="F85" s="50">
        <v>8</v>
      </c>
      <c r="G85" s="51">
        <v>22.5</v>
      </c>
      <c r="H85" s="52">
        <v>7</v>
      </c>
      <c r="I85" s="53">
        <v>8</v>
      </c>
      <c r="J85" s="53">
        <v>7</v>
      </c>
      <c r="K85" s="54">
        <v>22</v>
      </c>
      <c r="L85" s="49">
        <v>6.5</v>
      </c>
      <c r="M85" s="53">
        <v>8</v>
      </c>
      <c r="N85" s="53">
        <v>7</v>
      </c>
      <c r="O85" s="51">
        <v>21.5</v>
      </c>
      <c r="P85" s="36">
        <v>22</v>
      </c>
      <c r="Q85" s="76" t="s">
        <v>7</v>
      </c>
      <c r="R85" s="65" t="s">
        <v>240</v>
      </c>
    </row>
    <row r="86" spans="1:18" ht="45.75" customHeight="1">
      <c r="A86" s="29" t="s">
        <v>23</v>
      </c>
      <c r="B86" s="70" t="s">
        <v>179</v>
      </c>
      <c r="C86" s="82" t="s">
        <v>114</v>
      </c>
      <c r="D86" s="49">
        <v>7.5</v>
      </c>
      <c r="E86" s="50">
        <v>7</v>
      </c>
      <c r="F86" s="50">
        <v>7.5</v>
      </c>
      <c r="G86" s="51">
        <v>22</v>
      </c>
      <c r="H86" s="52">
        <v>7.5</v>
      </c>
      <c r="I86" s="53">
        <v>7.5</v>
      </c>
      <c r="J86" s="53">
        <v>7</v>
      </c>
      <c r="K86" s="54">
        <v>22</v>
      </c>
      <c r="L86" s="49">
        <v>7</v>
      </c>
      <c r="M86" s="53">
        <v>7.5</v>
      </c>
      <c r="N86" s="53">
        <v>7.5</v>
      </c>
      <c r="O86" s="51">
        <v>22</v>
      </c>
      <c r="P86" s="36">
        <v>22</v>
      </c>
      <c r="Q86" s="76" t="s">
        <v>7</v>
      </c>
      <c r="R86" s="65" t="s">
        <v>255</v>
      </c>
    </row>
    <row r="87" spans="1:18" ht="45.75" customHeight="1">
      <c r="A87" s="29" t="s">
        <v>23</v>
      </c>
      <c r="B87" s="70" t="s">
        <v>161</v>
      </c>
      <c r="C87" s="82" t="s">
        <v>52</v>
      </c>
      <c r="D87" s="49">
        <v>6.5</v>
      </c>
      <c r="E87" s="50">
        <v>7.5</v>
      </c>
      <c r="F87" s="50">
        <v>7</v>
      </c>
      <c r="G87" s="51">
        <v>21</v>
      </c>
      <c r="H87" s="52">
        <v>7</v>
      </c>
      <c r="I87" s="53">
        <v>7.5</v>
      </c>
      <c r="J87" s="53">
        <v>8</v>
      </c>
      <c r="K87" s="54">
        <v>22.5</v>
      </c>
      <c r="L87" s="49">
        <v>8</v>
      </c>
      <c r="M87" s="53">
        <v>8</v>
      </c>
      <c r="N87" s="53">
        <v>7.5</v>
      </c>
      <c r="O87" s="51">
        <v>23.5</v>
      </c>
      <c r="P87" s="36">
        <v>22.333333333333332</v>
      </c>
      <c r="Q87" s="76" t="s">
        <v>7</v>
      </c>
      <c r="R87" s="65" t="s">
        <v>239</v>
      </c>
    </row>
    <row r="88" spans="1:18" ht="45.75" customHeight="1">
      <c r="A88" s="29" t="s">
        <v>23</v>
      </c>
      <c r="B88" s="70" t="s">
        <v>146</v>
      </c>
      <c r="C88" s="82" t="s">
        <v>50</v>
      </c>
      <c r="D88" s="49">
        <v>7</v>
      </c>
      <c r="E88" s="50">
        <v>7.5</v>
      </c>
      <c r="F88" s="50">
        <v>7.5</v>
      </c>
      <c r="G88" s="51">
        <v>22</v>
      </c>
      <c r="H88" s="52">
        <v>7</v>
      </c>
      <c r="I88" s="53">
        <v>8</v>
      </c>
      <c r="J88" s="53">
        <v>8</v>
      </c>
      <c r="K88" s="54">
        <v>23</v>
      </c>
      <c r="L88" s="49">
        <v>8</v>
      </c>
      <c r="M88" s="53">
        <v>8</v>
      </c>
      <c r="N88" s="53">
        <v>7</v>
      </c>
      <c r="O88" s="51">
        <v>23</v>
      </c>
      <c r="P88" s="36">
        <v>22.666666666666668</v>
      </c>
      <c r="Q88" s="76" t="s">
        <v>7</v>
      </c>
      <c r="R88" s="65" t="s">
        <v>227</v>
      </c>
    </row>
    <row r="89" spans="1:18" ht="45.75" customHeight="1">
      <c r="A89" s="29" t="s">
        <v>23</v>
      </c>
      <c r="B89" s="70" t="s">
        <v>148</v>
      </c>
      <c r="C89" s="82" t="s">
        <v>59</v>
      </c>
      <c r="D89" s="49">
        <v>7</v>
      </c>
      <c r="E89" s="50">
        <v>8</v>
      </c>
      <c r="F89" s="50">
        <v>8</v>
      </c>
      <c r="G89" s="51">
        <v>23</v>
      </c>
      <c r="H89" s="52">
        <v>7</v>
      </c>
      <c r="I89" s="53">
        <v>8</v>
      </c>
      <c r="J89" s="53">
        <v>8</v>
      </c>
      <c r="K89" s="54">
        <v>23</v>
      </c>
      <c r="L89" s="49">
        <v>7.5</v>
      </c>
      <c r="M89" s="53">
        <v>8</v>
      </c>
      <c r="N89" s="53">
        <v>7.5</v>
      </c>
      <c r="O89" s="51">
        <v>23</v>
      </c>
      <c r="P89" s="36">
        <v>23</v>
      </c>
      <c r="Q89" s="76" t="s">
        <v>7</v>
      </c>
      <c r="R89" s="65" t="s">
        <v>299</v>
      </c>
    </row>
    <row r="90" spans="1:18" ht="45.75" customHeight="1">
      <c r="A90" s="29" t="s">
        <v>23</v>
      </c>
      <c r="B90" s="70" t="s">
        <v>154</v>
      </c>
      <c r="C90" s="82" t="s">
        <v>58</v>
      </c>
      <c r="D90" s="49">
        <v>7</v>
      </c>
      <c r="E90" s="50">
        <v>8.5</v>
      </c>
      <c r="F90" s="50">
        <v>8</v>
      </c>
      <c r="G90" s="51">
        <v>23.5</v>
      </c>
      <c r="H90" s="52">
        <v>7</v>
      </c>
      <c r="I90" s="53">
        <v>8.5</v>
      </c>
      <c r="J90" s="53">
        <v>7.5</v>
      </c>
      <c r="K90" s="54">
        <v>23</v>
      </c>
      <c r="L90" s="49">
        <v>7</v>
      </c>
      <c r="M90" s="53">
        <v>8</v>
      </c>
      <c r="N90" s="53">
        <v>8</v>
      </c>
      <c r="O90" s="51">
        <v>23</v>
      </c>
      <c r="P90" s="36">
        <v>23.166666666666668</v>
      </c>
      <c r="Q90" s="76" t="s">
        <v>7</v>
      </c>
      <c r="R90" s="65" t="s">
        <v>233</v>
      </c>
    </row>
    <row r="91" spans="1:18" ht="45.75" customHeight="1">
      <c r="A91" s="29" t="s">
        <v>23</v>
      </c>
      <c r="B91" s="70" t="s">
        <v>169</v>
      </c>
      <c r="C91" s="82" t="s">
        <v>61</v>
      </c>
      <c r="D91" s="49">
        <v>7.5</v>
      </c>
      <c r="E91" s="50">
        <v>7.5</v>
      </c>
      <c r="F91" s="50">
        <v>8.5</v>
      </c>
      <c r="G91" s="51">
        <v>23.5</v>
      </c>
      <c r="H91" s="52">
        <v>7.5</v>
      </c>
      <c r="I91" s="53">
        <v>7</v>
      </c>
      <c r="J91" s="53">
        <v>8</v>
      </c>
      <c r="K91" s="54">
        <v>22.5</v>
      </c>
      <c r="L91" s="49">
        <v>7.5</v>
      </c>
      <c r="M91" s="53">
        <v>8</v>
      </c>
      <c r="N91" s="53">
        <v>8</v>
      </c>
      <c r="O91" s="51">
        <v>23.5</v>
      </c>
      <c r="P91" s="36">
        <v>23.166666666666668</v>
      </c>
      <c r="Q91" s="76" t="s">
        <v>7</v>
      </c>
      <c r="R91" s="65" t="s">
        <v>247</v>
      </c>
    </row>
    <row r="92" spans="1:18" ht="45.75" customHeight="1">
      <c r="A92" s="29" t="s">
        <v>23</v>
      </c>
      <c r="B92" s="70" t="s">
        <v>172</v>
      </c>
      <c r="C92" s="82" t="s">
        <v>31</v>
      </c>
      <c r="D92" s="49">
        <v>7.5</v>
      </c>
      <c r="E92" s="50">
        <v>8.5</v>
      </c>
      <c r="F92" s="50">
        <v>7.5</v>
      </c>
      <c r="G92" s="51">
        <v>23.5</v>
      </c>
      <c r="H92" s="52">
        <v>7</v>
      </c>
      <c r="I92" s="53">
        <v>8.5</v>
      </c>
      <c r="J92" s="53">
        <v>8</v>
      </c>
      <c r="K92" s="54">
        <v>23.5</v>
      </c>
      <c r="L92" s="49">
        <v>7</v>
      </c>
      <c r="M92" s="53">
        <v>8</v>
      </c>
      <c r="N92" s="53">
        <v>7.5</v>
      </c>
      <c r="O92" s="51">
        <v>22.5</v>
      </c>
      <c r="P92" s="36">
        <v>23.166666666666668</v>
      </c>
      <c r="Q92" s="76" t="s">
        <v>7</v>
      </c>
      <c r="R92" s="65" t="s">
        <v>249</v>
      </c>
    </row>
    <row r="93" spans="1:18" ht="45.75" customHeight="1">
      <c r="A93" s="29" t="s">
        <v>23</v>
      </c>
      <c r="B93" s="70" t="s">
        <v>153</v>
      </c>
      <c r="C93" s="82" t="s">
        <v>49</v>
      </c>
      <c r="D93" s="30">
        <v>7</v>
      </c>
      <c r="E93" s="50">
        <v>7.5</v>
      </c>
      <c r="F93" s="50">
        <v>8</v>
      </c>
      <c r="G93" s="51">
        <v>22.5</v>
      </c>
      <c r="H93" s="52">
        <v>7</v>
      </c>
      <c r="I93" s="53">
        <v>8.5</v>
      </c>
      <c r="J93" s="53">
        <v>8</v>
      </c>
      <c r="K93" s="54">
        <v>23.5</v>
      </c>
      <c r="L93" s="49">
        <v>7.5</v>
      </c>
      <c r="M93" s="53">
        <v>8.5</v>
      </c>
      <c r="N93" s="53">
        <v>8</v>
      </c>
      <c r="O93" s="51">
        <v>24</v>
      </c>
      <c r="P93" s="36">
        <v>23.333333333333332</v>
      </c>
      <c r="Q93" s="76" t="s">
        <v>7</v>
      </c>
      <c r="R93" s="65" t="s">
        <v>232</v>
      </c>
    </row>
    <row r="94" spans="1:18" ht="45.75" customHeight="1">
      <c r="A94" s="29" t="s">
        <v>23</v>
      </c>
      <c r="B94" s="70" t="s">
        <v>171</v>
      </c>
      <c r="C94" s="82" t="s">
        <v>35</v>
      </c>
      <c r="D94" s="30">
        <v>7</v>
      </c>
      <c r="E94" s="31">
        <v>8</v>
      </c>
      <c r="F94" s="31">
        <v>8</v>
      </c>
      <c r="G94" s="32">
        <v>23</v>
      </c>
      <c r="H94" s="33">
        <v>7.5</v>
      </c>
      <c r="I94" s="35">
        <v>8.5</v>
      </c>
      <c r="J94" s="35">
        <v>8</v>
      </c>
      <c r="K94" s="32">
        <v>24</v>
      </c>
      <c r="L94" s="30">
        <v>7.5</v>
      </c>
      <c r="M94" s="35">
        <v>8.5</v>
      </c>
      <c r="N94" s="35">
        <v>7.5</v>
      </c>
      <c r="O94" s="32">
        <v>23.5</v>
      </c>
      <c r="P94" s="36">
        <v>23.5</v>
      </c>
      <c r="Q94" s="76" t="s">
        <v>7</v>
      </c>
      <c r="R94" s="60" t="s">
        <v>248</v>
      </c>
    </row>
    <row r="95" spans="1:18" ht="45.75" customHeight="1">
      <c r="A95" s="29" t="s">
        <v>23</v>
      </c>
      <c r="B95" s="70" t="s">
        <v>175</v>
      </c>
      <c r="C95" s="82" t="s">
        <v>43</v>
      </c>
      <c r="D95" s="30">
        <v>7.5</v>
      </c>
      <c r="E95" s="31">
        <v>9</v>
      </c>
      <c r="F95" s="31">
        <v>8</v>
      </c>
      <c r="G95" s="32">
        <v>24.5</v>
      </c>
      <c r="H95" s="33">
        <v>7.5</v>
      </c>
      <c r="I95" s="35">
        <v>9</v>
      </c>
      <c r="J95" s="35">
        <v>8</v>
      </c>
      <c r="K95" s="32">
        <v>24.5</v>
      </c>
      <c r="L95" s="30">
        <v>8</v>
      </c>
      <c r="M95" s="35">
        <v>9</v>
      </c>
      <c r="N95" s="35">
        <v>8</v>
      </c>
      <c r="O95" s="32">
        <v>25</v>
      </c>
      <c r="P95" s="36">
        <v>24.666666666666668</v>
      </c>
      <c r="Q95" s="76" t="s">
        <v>7</v>
      </c>
      <c r="R95" s="60" t="s">
        <v>252</v>
      </c>
    </row>
    <row r="96" spans="1:18" ht="45.75" customHeight="1">
      <c r="A96" s="87" t="s">
        <v>23</v>
      </c>
      <c r="B96" s="88" t="s">
        <v>163</v>
      </c>
      <c r="C96" s="89" t="s">
        <v>47</v>
      </c>
      <c r="D96" s="90">
        <v>8.5</v>
      </c>
      <c r="E96" s="91">
        <v>8.5</v>
      </c>
      <c r="F96" s="91">
        <v>8.5</v>
      </c>
      <c r="G96" s="92">
        <v>25.5</v>
      </c>
      <c r="H96" s="93">
        <v>8</v>
      </c>
      <c r="I96" s="94">
        <v>9</v>
      </c>
      <c r="J96" s="94">
        <v>8.5</v>
      </c>
      <c r="K96" s="92">
        <v>25.5</v>
      </c>
      <c r="L96" s="90">
        <v>8</v>
      </c>
      <c r="M96" s="94">
        <v>9</v>
      </c>
      <c r="N96" s="94">
        <v>8.5</v>
      </c>
      <c r="O96" s="92">
        <v>25.5</v>
      </c>
      <c r="P96" s="95">
        <v>25.5</v>
      </c>
      <c r="Q96" s="96" t="s">
        <v>12</v>
      </c>
      <c r="R96" s="97" t="s">
        <v>241</v>
      </c>
    </row>
    <row r="97" spans="2:3" ht="20.25">
      <c r="B97" s="72"/>
      <c r="C97" s="86"/>
    </row>
    <row r="100" ht="19.5" customHeight="1">
      <c r="B100" s="73"/>
    </row>
    <row r="101" ht="20.25">
      <c r="B101" s="74"/>
    </row>
    <row r="102" ht="20.25">
      <c r="B102" s="74"/>
    </row>
    <row r="103" ht="20.25">
      <c r="B103" s="74"/>
    </row>
    <row r="104" ht="20.25">
      <c r="B104" s="74"/>
    </row>
    <row r="105" ht="20.25">
      <c r="B105" s="75"/>
    </row>
    <row r="106" ht="20.25">
      <c r="B106" s="74"/>
    </row>
    <row r="107" ht="20.25">
      <c r="B107" s="74"/>
    </row>
    <row r="108" ht="20.25">
      <c r="B108" s="74"/>
    </row>
    <row r="109" ht="20.25">
      <c r="B109" s="74"/>
    </row>
    <row r="110" ht="20.25">
      <c r="B110" s="74"/>
    </row>
    <row r="111" ht="20.25">
      <c r="B111" s="74"/>
    </row>
    <row r="112" ht="20.25">
      <c r="B112" s="74"/>
    </row>
    <row r="113" ht="20.25">
      <c r="B113" s="74"/>
    </row>
    <row r="114" ht="27">
      <c r="B114" s="73"/>
    </row>
  </sheetData>
  <sheetProtection/>
  <mergeCells count="5">
    <mergeCell ref="C2:M2"/>
    <mergeCell ref="C3:M3"/>
    <mergeCell ref="D6:G6"/>
    <mergeCell ref="H6:K6"/>
    <mergeCell ref="L6:O6"/>
  </mergeCells>
  <dataValidations count="1">
    <dataValidation showInputMessage="1" showErrorMessage="1" prompt="Select Name" sqref="C11:C31 C35:C58 C62:C96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2014-11-29T16:40:32Z</cp:lastPrinted>
  <dcterms:created xsi:type="dcterms:W3CDTF">2010-02-24T03:32:59Z</dcterms:created>
  <dcterms:modified xsi:type="dcterms:W3CDTF">2014-12-07T22:42:40Z</dcterms:modified>
  <cp:category/>
  <cp:version/>
  <cp:contentType/>
  <cp:contentStatus/>
</cp:coreProperties>
</file>