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34" firstSheet="2" activeTab="2"/>
  </bookViews>
  <sheets>
    <sheet name="Judging Data Entry - Print" sheetId="1" state="hidden" r:id="rId1"/>
    <sheet name="Judging Data Entry - Digital" sheetId="2" state="hidden" r:id="rId2"/>
    <sheet name="Print Results" sheetId="3" r:id="rId3"/>
    <sheet name="Digital Results" sheetId="4" r:id="rId4"/>
  </sheets>
  <definedNames>
    <definedName name="_xlfn.COUNTIFS" hidden="1">#NAME?</definedName>
    <definedName name="_xlfn.SUMIFS" hidden="1">#NAME?</definedName>
    <definedName name="Excel_BuiltIn_Print_Area_1" localSheetId="3">'Digital Results'!$A$1:$Q$77</definedName>
    <definedName name="Excel_BuiltIn_Print_Area_1" localSheetId="0">'Judging Data Entry - Print'!$A$2:$R$42</definedName>
    <definedName name="Excel_BuiltIn_Print_Area_1" localSheetId="2">'Print Results'!$A$1:$Q$41</definedName>
    <definedName name="Excel_BuiltIn_Print_Area_1">'Judging Data Entry - Digital'!$A$2:$R$78</definedName>
    <definedName name="Excel_BuiltIn_Print_Area_2">#REF!</definedName>
    <definedName name="Excel_BuiltIn_Print_Area_2_1">"$'results printouts'.$#ref" "$#REF!:$#REF!$#REF!"</definedName>
    <definedName name="Excel_BuiltIn_Print_Area_2_1_1">#REF!</definedName>
    <definedName name="_xlnm.Print_Area" localSheetId="3">'Digital Results'!$B$1:$R$79</definedName>
    <definedName name="_xlnm.Print_Area" localSheetId="1">'Judging Data Entry - Digital'!$C$1:$S$80</definedName>
    <definedName name="_xlnm.Print_Area" localSheetId="0">'Judging Data Entry - Print'!$C$1:$S$43</definedName>
    <definedName name="_xlnm.Print_Area" localSheetId="2">'Print Results'!$B$1:$R$42</definedName>
    <definedName name="_xlnm.Print_Titles" localSheetId="3">'Digital Results'!$1:$6</definedName>
    <definedName name="_xlnm.Print_Titles" localSheetId="2">'Print Results'!$1:$6</definedName>
  </definedNames>
  <calcPr fullCalcOnLoad="1"/>
</workbook>
</file>

<file path=xl/sharedStrings.xml><?xml version="1.0" encoding="utf-8"?>
<sst xmlns="http://schemas.openxmlformats.org/spreadsheetml/2006/main" count="951" uniqueCount="238">
  <si>
    <t>PE Formula</t>
  </si>
  <si>
    <t>HM Formula</t>
  </si>
  <si>
    <t>PM Formula</t>
  </si>
  <si>
    <t>Tie Count</t>
  </si>
  <si>
    <t xml:space="preserve"> </t>
  </si>
  <si>
    <t>PE</t>
  </si>
  <si>
    <t>GRAND</t>
  </si>
  <si>
    <t>HM</t>
  </si>
  <si>
    <t>PICTORAL</t>
  </si>
  <si>
    <t>TECHNICAL</t>
  </si>
  <si>
    <t>INTERPRETATION</t>
  </si>
  <si>
    <t>TOTAL</t>
  </si>
  <si>
    <t>PM</t>
  </si>
  <si>
    <t>Cat.</t>
  </si>
  <si>
    <t>Title</t>
  </si>
  <si>
    <t>Name</t>
  </si>
  <si>
    <t>/10</t>
  </si>
  <si>
    <t>/30</t>
  </si>
  <si>
    <t>AWARD</t>
  </si>
  <si>
    <t>Comments</t>
  </si>
  <si>
    <t>Sort</t>
  </si>
  <si>
    <t>Entries:</t>
  </si>
  <si>
    <t>BW</t>
  </si>
  <si>
    <t>TR</t>
  </si>
  <si>
    <t>AR</t>
  </si>
  <si>
    <t>TRADITIONAL</t>
  </si>
  <si>
    <t>ALTERED REALITY</t>
  </si>
  <si>
    <t>B&amp;W / MONOCHROME</t>
  </si>
  <si>
    <t>Print Results</t>
  </si>
  <si>
    <t>Digital Results</t>
  </si>
  <si>
    <t>June McDonald</t>
  </si>
  <si>
    <t>Cathy Anderson</t>
  </si>
  <si>
    <t>Cathy Baerg</t>
  </si>
  <si>
    <t>Brian Barnhill</t>
  </si>
  <si>
    <t>Helen Brown</t>
  </si>
  <si>
    <t>Bill Compton</t>
  </si>
  <si>
    <t>Michael Cuggy</t>
  </si>
  <si>
    <t>Penny Dyck</t>
  </si>
  <si>
    <t>Gayvin Franson</t>
  </si>
  <si>
    <t>Ken Greenhorn</t>
  </si>
  <si>
    <t>Bruce Guenter</t>
  </si>
  <si>
    <t>Bas Hobson</t>
  </si>
  <si>
    <t>Hans Holtkamp</t>
  </si>
  <si>
    <t>Philip McNeill</t>
  </si>
  <si>
    <t>Kathy Meeres</t>
  </si>
  <si>
    <t>Stephen Nicholson</t>
  </si>
  <si>
    <t>Dale Read</t>
  </si>
  <si>
    <t>Barry Singer</t>
  </si>
  <si>
    <t>Gordon Sukut</t>
  </si>
  <si>
    <t>Ian Sutherland</t>
  </si>
  <si>
    <t>Angela Wasylow</t>
  </si>
  <si>
    <t>Bob Holtsman</t>
  </si>
  <si>
    <t>Blue Christmas</t>
  </si>
  <si>
    <t>Bob Anderson</t>
  </si>
  <si>
    <t>Hot Dog</t>
  </si>
  <si>
    <t>Pleased To Meet You</t>
  </si>
  <si>
    <t>Sad Eyes</t>
  </si>
  <si>
    <t>Shaken, Not Stirred</t>
  </si>
  <si>
    <t>Sweet Peas</t>
  </si>
  <si>
    <t>A Bug's Life</t>
  </si>
  <si>
    <t>Frosty Friday</t>
  </si>
  <si>
    <t>Pristine</t>
  </si>
  <si>
    <t>Secret Initiation</t>
  </si>
  <si>
    <t xml:space="preserve">Shattered </t>
  </si>
  <si>
    <t>Some Things Get Better With Age</t>
  </si>
  <si>
    <t>Study Notes</t>
  </si>
  <si>
    <t>Through The Trees</t>
  </si>
  <si>
    <t>Wonder</t>
  </si>
  <si>
    <t>Boffin Blue</t>
  </si>
  <si>
    <t>Day Lily, Up Close And Personal</t>
  </si>
  <si>
    <t>Fan Dancer</t>
  </si>
  <si>
    <t>Fly Me To The Moon</t>
  </si>
  <si>
    <t>Gothic Cathedral</t>
  </si>
  <si>
    <t>Hungover</t>
  </si>
  <si>
    <t>Penny Dick</t>
  </si>
  <si>
    <t>Shangri-La</t>
  </si>
  <si>
    <t>Sweet</t>
  </si>
  <si>
    <t>Under A Paris Moon</t>
  </si>
  <si>
    <t>April Doherty</t>
  </si>
  <si>
    <t>Aladdins Lamp</t>
  </si>
  <si>
    <t>Bear Paws</t>
  </si>
  <si>
    <t>Floating Lotus Finale</t>
  </si>
  <si>
    <t>From the Pit of Hell</t>
  </si>
  <si>
    <t>Gateway to the North</t>
  </si>
  <si>
    <t>In the Beginning</t>
  </si>
  <si>
    <t>Key Difference</t>
  </si>
  <si>
    <t>Mansion Reflection</t>
  </si>
  <si>
    <t>Marbleized</t>
  </si>
  <si>
    <t>Midnight Run</t>
  </si>
  <si>
    <t>Pitcheresque</t>
  </si>
  <si>
    <t>Shadows 'N Light</t>
  </si>
  <si>
    <t>Silence</t>
  </si>
  <si>
    <t>4 Irons</t>
  </si>
  <si>
    <t>Cats Eye</t>
  </si>
  <si>
    <t>Clown in Training</t>
  </si>
  <si>
    <t>Contemplation</t>
  </si>
  <si>
    <t>Dark Mirror</t>
  </si>
  <si>
    <t>Darkness In The Dunes</t>
  </si>
  <si>
    <t>Dreamscape</t>
  </si>
  <si>
    <t>Foxy Lady</t>
  </si>
  <si>
    <t>Frosty Towers</t>
  </si>
  <si>
    <t>Ghost Rider</t>
  </si>
  <si>
    <t>Hurrying Home</t>
  </si>
  <si>
    <t>Is This Bathroom Worthy</t>
  </si>
  <si>
    <t>Leaf Me Be!</t>
  </si>
  <si>
    <t>Let it Drip</t>
  </si>
  <si>
    <t>Out of the Gloom on a Cold Night</t>
  </si>
  <si>
    <t>Play That Funky Music</t>
  </si>
  <si>
    <t>Snow and Ice</t>
  </si>
  <si>
    <t>Spirit Candle</t>
  </si>
  <si>
    <t>The Brim</t>
  </si>
  <si>
    <t>Winter Waves</t>
  </si>
  <si>
    <t>Worn Out</t>
  </si>
  <si>
    <t>Young Contemplation</t>
  </si>
  <si>
    <t>At Day's End</t>
  </si>
  <si>
    <t>Barbuda Heat</t>
  </si>
  <si>
    <t>Brenda Maitland</t>
  </si>
  <si>
    <t>Broken Dreams</t>
  </si>
  <si>
    <t>Fireside Reflection</t>
  </si>
  <si>
    <t>Foam Finale</t>
  </si>
  <si>
    <t>Gift of Pericles to Athena</t>
  </si>
  <si>
    <t>Keyboard Concentration</t>
  </si>
  <si>
    <t>Misty Morning</t>
  </si>
  <si>
    <t>More of the Same</t>
  </si>
  <si>
    <t>Night Rider</t>
  </si>
  <si>
    <t>Peony</t>
  </si>
  <si>
    <t>Pepper Red</t>
  </si>
  <si>
    <t>Rusty Color</t>
  </si>
  <si>
    <t>Seventeen</t>
  </si>
  <si>
    <t>Stories by the Fire</t>
  </si>
  <si>
    <t>Sunrise Serenity</t>
  </si>
  <si>
    <t>Swinging Scarlet</t>
  </si>
  <si>
    <t>Traveler</t>
  </si>
  <si>
    <t>Waiting</t>
  </si>
  <si>
    <t>White Feather</t>
  </si>
  <si>
    <t>Nina Henry</t>
  </si>
  <si>
    <t>Lorilee Guenter</t>
  </si>
  <si>
    <t xml:space="preserve"> Barry Singer</t>
  </si>
  <si>
    <t>Cynthia Salgado</t>
  </si>
  <si>
    <t>Gerald Hammerling</t>
  </si>
  <si>
    <t>At Isrealite Cemetary, Nice France</t>
  </si>
  <si>
    <t>Private Idaho - My Altered Reality</t>
  </si>
  <si>
    <t>Hanging Tree</t>
  </si>
  <si>
    <t>Mountains</t>
  </si>
  <si>
    <t>Jeff</t>
  </si>
  <si>
    <t>Fruit Of The Vine</t>
  </si>
  <si>
    <t>looks like a painting, nice contrast, natural mesmerizing flow to the lines - keeps you searching for something to lock on to, white mat works with this image</t>
  </si>
  <si>
    <t>highlight in the back add to the image, spots at the base also helps to ground the subject, good definition, move the subject closer or further away from the center - or dead center</t>
  </si>
  <si>
    <t xml:space="preserve">you are drawn to the eyes (by the contrast - not by focus), image is soft, flames above the dog look alive, </t>
  </si>
  <si>
    <t>nice print size, great composition, subjects look a little soft - focus seems to be on the legs instead of the head, highlights are blown out</t>
  </si>
  <si>
    <t>clean image, her eyes draw you in, nice tonal contrast, the reflected halo has no ripple, she looks cold</t>
  </si>
  <si>
    <t>nailed the high key, very clean and realistic post processing, good attention to detail, color space for glass and woman does not match perfectly, great title</t>
  </si>
  <si>
    <t>real artsy fee to this image, very soft feeling - works with this image, good matting - pulls out the greens, lots to look at (a good thing)</t>
  </si>
  <si>
    <t>subject is sharp, good depth of field in this macro image, your eyes are nicely led to the subject with the framing of the subject, there seems to be an awkwardness with the flower being slightly off center - move it to dead-center or more off center than it is, bottom right corner is too distracting (a little too blown out)</t>
  </si>
  <si>
    <t>very good high-key image, great sharp detail, title matches - nice clean image, interesting choice of subject and the use of 3's, cup is leaning a little - throws you off balance a little</t>
  </si>
  <si>
    <t>good low-key example, powerful image, good color choice - great impact, framed well, crisp where it needs to be - on the face, makes you wonder if you should be there, good timing</t>
  </si>
  <si>
    <t>fits the clinic very well, the black has a great deep feeling, nice side lighting, good framing, nice interesting subject, image seems like it might work better in the AR category</t>
  </si>
  <si>
    <t>gorgeous lighting, 3 nicely distinct layer, needs to be more centered of more off-centered, nice crisp notes, would make a great advertising photo, good execution</t>
  </si>
  <si>
    <r>
      <t xml:space="preserve">good title, nice high key image, nice framing, great shadowing, left background </t>
    </r>
    <r>
      <rPr>
        <u val="single"/>
        <sz val="14"/>
        <rFont val="Arial"/>
        <family val="2"/>
      </rPr>
      <t>appears</t>
    </r>
    <r>
      <rPr>
        <sz val="14"/>
        <rFont val="Arial"/>
        <family val="2"/>
      </rPr>
      <t xml:space="preserve"> to be chopped out (possible weak post processing), focus does not seem to be on the eyes, square framing works</t>
    </r>
  </si>
  <si>
    <t>seems to be some haloing around the petals, great subject choice, very nice low-key image, very nice composition</t>
  </si>
  <si>
    <t>Catnap</t>
  </si>
  <si>
    <t>nice and crisp where it needs to be, great title</t>
  </si>
  <si>
    <t>nice high key, crisp where it needs to be, right side crop needs to be a bit tighter, nice expression - good capture</t>
  </si>
  <si>
    <t>title suits the image, good positioning of the plane, everything looks sharp where it needs to be, vignette seems to be too tight and feathering seems to be to narrow</t>
  </si>
  <si>
    <t>windows are nice an vibrant, good detail still visible in the stonework, good exposure, everything seems to be crisp, perspective seems a little off - needs to be more centered, portrait crop may help</t>
  </si>
  <si>
    <t>nice title, well done technically, good exposure for high-key, bring out just a tiny little bit more details in the snow</t>
  </si>
  <si>
    <t>nice high-key, crisp image, beautifully done seamless background, nice light, nice contrasting colors, good mat color choice, well executed still-life image</t>
  </si>
  <si>
    <t>moon is in an interesting spot, coloring is great, looks a little soft (upsized a little too far?), too much haloing around the buildings</t>
  </si>
  <si>
    <t>nice lighting, very crisp, good title, highlights play off then disappear, needs a bit more breathing room around the subject</t>
  </si>
  <si>
    <t>interesting color choice, composition needs more room, choose a lower perspective and get more paws, appears washed out - does not add to the image, needs more sharpness</t>
  </si>
  <si>
    <t>flames in the eyes are interesting, color toning works, composite elements are a little too different - looks too pieced together - needs a little more blending</t>
  </si>
  <si>
    <t>perplexing, too close to the center for comfort, title fits</t>
  </si>
  <si>
    <t>great symmetry, well done image, pleasing to look at</t>
  </si>
  <si>
    <t>nice low key, reflection well done, lighting needs more feathering to look more natural, color toning needs a little work to make it a really good night image</t>
  </si>
  <si>
    <t>really nice image, high-key done well, eyes are drawn around the subject, technically well done</t>
  </si>
  <si>
    <t xml:space="preserve">cool long exposure image that is well executed, framed well, crop some of the negative space out, </t>
  </si>
  <si>
    <t>nice play on words - title works with this image, eyes are nicely drawn to the subject, coloring and high-key works well, soften the left side a little to match the bowl</t>
  </si>
  <si>
    <t>nice contrast, sky has lots of detail, HDR or clarity effect is well done, nice to not see any halos, blackness in the clouds draws you away from the subject - crop some of them away perhaps</t>
  </si>
  <si>
    <t>nice diagonal, center flower is nice and crisp, red rose is nice - may have been a stronger image with it in the center, perhaps add some more highlights to the red rose to make it pop out a little more</t>
  </si>
  <si>
    <t>interesting subject - there seems to be a story here, nice effect on the subject, soften the edges a bit to make the composite more realistic, two different color temperatures in the composite as well (add a subtle color overlay on all the layers)</t>
  </si>
  <si>
    <t xml:space="preserve">very high-key with lots of negative space - the balance is a little off (move the negative space to the right to go with the flow of the tree), good title, </t>
  </si>
  <si>
    <t>good tile, subjects spaced well, nice low-key, nice and crisp, nice contrast, consider a change in perspective - needs a little more room on the right, flare a little distracting</t>
  </si>
  <si>
    <t>good feel and story to this image, the coloring does great things for the feel of the image, show more wall on the left (if possible) - too close to center, needs a more creative title to go with the mood that's created within</t>
  </si>
  <si>
    <t>good low-key image, seems to be sharper on the fur to the right instead of the eye, nice contrast and texture in the fur</t>
  </si>
  <si>
    <t>good low-key image, blurred background works, front stature's face is not sharp - focus seems to be on the hand, great effect though</t>
  </si>
  <si>
    <t xml:space="preserve">eyes are drawn right to the highlight in the center, good symmetry, </t>
  </si>
  <si>
    <t>gorgeous contrast, sharpness and softness exactly where it needs to be, sloped "horizon" works here, very strong and dramatic image, highlight a little blown out</t>
  </si>
  <si>
    <t>nice detail in the chain, good contrast and sharpness (adds to the story), you feel a tension between the light and the chain, "horizon" seems sloped and does not add to the story</t>
  </si>
  <si>
    <t>great high-key, well done image, crop to have the eyes a little more to the left, eyes draw you in - very crisp, technically very strong</t>
  </si>
  <si>
    <t>weak title, good contrast and lighting, needs to be more at dead center or more away from center</t>
  </si>
  <si>
    <t>great title, lighting really works well, background tones are out of gamut - this causes the vertical banding we see (may have been a result of a gradient being added)</t>
  </si>
  <si>
    <t>good play on words in the title, there seems to be some color and not quite suitable to the monochrome category, snowflakes appear to be nice and crisp</t>
  </si>
  <si>
    <t>great title, beautiful sharp image, nice low-key image, excellent photo, soft in the right spots as well, something hidden in the dark bottom right corner</t>
  </si>
  <si>
    <t>symmetry is great, nice and crisp, low-key really works, lighting has a good feather to it, nice architectural shot</t>
  </si>
  <si>
    <t>good title, the loss of the head works in this image, highlights on the hand are blown out, framing works, possibly a little heavy on the green</t>
  </si>
  <si>
    <t>nice framing, has a story, nice lighting - but increase the contrast a little to bring out the details on the candle</t>
  </si>
  <si>
    <t>great positioning of the subject, great crop choice, softness works with the mystery, could be a little bit brighter (could be the screen it's shown on)</t>
  </si>
  <si>
    <t>title suits the picture, softness does not suit the image, crop out the bushes on the right side</t>
  </si>
  <si>
    <t>good title and lighting, sharp where it needs to be, try and get rid of the space on the left or add more room on the right</t>
  </si>
  <si>
    <t>lots of great layers going on here, there's motion everywhere - adds to the image, tall mountain too close to the center - put it in the thirds position to strengthen the composition</t>
  </si>
  <si>
    <t>the lighting works, everything is crisp, would like to see more of what's going on - choose a different perspective</t>
  </si>
  <si>
    <t>appropriate title, feels washed out, horizon is not straight, add or remove sky (depending where the interest lies)</t>
  </si>
  <si>
    <t>off-centered subject and perspective works, texture works</t>
  </si>
  <si>
    <t>details lost in the background are okay - but bring out the details in the person somehow</t>
  </si>
  <si>
    <t>the high-key works, bright and sharp on the face and eyes, expression works for what's going on, possibly crop a little off the right</t>
  </si>
  <si>
    <t>good detail throughout, enhance the contrast a bit</t>
  </si>
  <si>
    <t>good story, great backlighting and framing, sharp where it needs to be, tone down the highlight area on left side</t>
  </si>
  <si>
    <t>nice leading line takes you through, make the foreground trees softer than the bridge, aim for nicer light near the end of the day</t>
  </si>
  <si>
    <t>cool image, great time of day lighting and patterns, good title - captures the image's feeling, nice sharp clean and crisp - no technical faults</t>
  </si>
  <si>
    <t>sharp where it needs to be, white vignette does not work - try cropping tighter instead</t>
  </si>
  <si>
    <t>good low-key image, good detail throughout, there's a reflection in the left that distracts, too much noise</t>
  </si>
  <si>
    <t>low-key works, highlights adds to the texture, framing a bit off - needs a little more room on right or less on left side</t>
  </si>
  <si>
    <t>She Sells Sea Shells</t>
  </si>
  <si>
    <t>diagonal works, low-key works, bottom right shell not sharp to match the other two</t>
  </si>
  <si>
    <t>great expression, good texture in the framing, great contrast, bring a little crispness back to the face, almost National Geographic cover worthy</t>
  </si>
  <si>
    <t>awesome expression - you're drawn into the eyes, focus not quite on the eyes, vignette feathering to abrupt</t>
  </si>
  <si>
    <t>center is nice and crisp, works well for high-key color, crop a little off the bottom</t>
  </si>
  <si>
    <t>nice and sharp throughout, great high-key image, good use of negative space, great title</t>
  </si>
  <si>
    <t>eyes are nice and sharp, lighting works in this image, seems to be one second off the "what the heck are you doing" look, right eye is a little off and unnerving</t>
  </si>
  <si>
    <t>good detail in the bridge, definitely a high-key image, does have a frosty feel to it, bridge is the anchor point but there is not enough of it - crop more of the white out, title definitely matches, a panoramic crop may have been a better choice</t>
  </si>
  <si>
    <t>good contrast, crisp in all the right places, a more straight-on shot would give you sharper lines in the frame, move the subject to dead center or more off center, eerie feeling to this image, color suits this image</t>
  </si>
  <si>
    <t>a lot going on - no main subject - no story, confusion as to whether this is high or low key, "horizon" seems to be  leaning to the left</t>
  </si>
  <si>
    <t>vibrance really hits you, seems to be noisy - takes away from the crispness, edges of the petals lead you around the image, nice choice of mat</t>
  </si>
  <si>
    <t>sky gradient done well, significant loss of detail in the dark areas, mountains offer a nice background, road is a nice leading line</t>
  </si>
  <si>
    <t>lots of bright vibrant colors, nice reflections in the water, motion blur adds while still being sharp, nice composition</t>
  </si>
  <si>
    <t>polar bears are a nice touch, paw prints leading away enhance, too much negative space on the right side, a lot to look at - too busy</t>
  </si>
  <si>
    <t>has the look of a famous painting, good lighting and catch light in the eye, seems a bit soft - face needs to be a bit sharper, vignette works</t>
  </si>
  <si>
    <t>add some contrast to bring out the cold and frostiness, crop out the tree at bottom left - do some border patrol, nice fog coming off the water, nice title</t>
  </si>
  <si>
    <t>great story here, snow blur shot well, great high-key, composition needs more room on the right side - space to move into</t>
  </si>
  <si>
    <t>good texture - nice to be able to see the ice, good crispness, not a lot of story going on, very cold feeling to this image, increase the highlights a touch - something to consider</t>
  </si>
  <si>
    <t>square crop a good choice, intriguing  - need to know what it is, good tones and textures, seems abstract, title fits</t>
  </si>
  <si>
    <t>great action photo, could use more motion blur or completely freeze the water droplets, great low-key image, get rid of the blue dot</t>
  </si>
  <si>
    <t>eyes are good and sharp, nice high-key image, framing is okay, technically sound, expression feels a little put-on, pose to hide the neck creases</t>
  </si>
  <si>
    <t>expression matches the title, you can envision the rolling movement in the eyes, a little underexposed, some noise that distracts in a portrait, adjust the color toning - make skin tones less orange, cropping is a little awkward - she's too low and to the left</t>
  </si>
  <si>
    <t>nice title and shot, the lighting really enhances this image, needs to be more in silhouette or add more light to give more detail to the bear, softness and framing well done</t>
  </si>
  <si>
    <t>framing works well, lighting is flat - too dead-on, perhaps soften the light, bird's expression is cool</t>
  </si>
  <si>
    <t>sharp on the feathers (as the title suggests), square crop does not work, play with the color - make it brighter, pink spot in background is a little distracting</t>
  </si>
  <si>
    <t>Clinic:  Hi-Key / Low-Key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</si>
</sst>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34">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sz val="40"/>
      <color indexed="16"/>
      <name val="Arial"/>
      <family val="2"/>
    </font>
    <font>
      <b/>
      <sz val="16"/>
      <color indexed="16"/>
      <name val="Arial"/>
      <family val="2"/>
    </font>
    <font>
      <sz val="14"/>
      <name val="Arial"/>
      <family val="2"/>
    </font>
    <font>
      <b/>
      <sz val="14"/>
      <name val="Arial"/>
      <family val="2"/>
    </font>
    <font>
      <sz val="18"/>
      <name val="Arial"/>
      <family val="2"/>
    </font>
    <font>
      <b/>
      <sz val="18"/>
      <name val="Arial"/>
      <family val="2"/>
    </font>
    <font>
      <sz val="22"/>
      <name val="Arial"/>
      <family val="2"/>
    </font>
    <font>
      <b/>
      <sz val="20"/>
      <name val="Arial"/>
      <family val="2"/>
    </font>
    <font>
      <u val="single"/>
      <sz val="14"/>
      <name val="Arial"/>
      <family val="2"/>
    </font>
    <font>
      <u val="single"/>
      <sz val="10"/>
      <color indexed="20"/>
      <name val="Arial"/>
      <family val="2"/>
    </font>
    <font>
      <u val="single"/>
      <sz val="10"/>
      <color indexed="12"/>
      <name val="Arial"/>
      <family val="2"/>
    </font>
    <font>
      <sz val="14"/>
      <color indexed="10"/>
      <name val="Arial"/>
      <family val="2"/>
    </font>
    <font>
      <u val="single"/>
      <sz val="10"/>
      <color theme="11"/>
      <name val="Arial"/>
      <family val="2"/>
    </font>
    <font>
      <u val="single"/>
      <sz val="10"/>
      <color theme="10"/>
      <name val="Arial"/>
      <family val="2"/>
    </font>
    <font>
      <sz val="14"/>
      <color rgb="FFFF0000"/>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
      <left style="thin"/>
      <right style="thin"/>
      <top style="thin"/>
      <bottom style="thin"/>
    </border>
    <border>
      <left style="thin">
        <color indexed="8"/>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22">
    <xf numFmtId="0" fontId="0" fillId="0" borderId="0" xfId="0"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23" fillId="0" borderId="0" xfId="0" applyFont="1" applyAlignment="1">
      <alignment vertical="center"/>
    </xf>
    <xf numFmtId="0" fontId="24"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18" fillId="0" borderId="0" xfId="0" applyFont="1" applyBorder="1" applyAlignment="1">
      <alignment horizontal="center" vertical="center" textRotation="90"/>
    </xf>
    <xf numFmtId="0" fontId="23" fillId="0" borderId="0" xfId="0" applyFont="1" applyBorder="1" applyAlignment="1">
      <alignment horizontal="center" vertical="center" textRotation="90"/>
    </xf>
    <xf numFmtId="0" fontId="23" fillId="0" borderId="0" xfId="0" applyFont="1" applyBorder="1" applyAlignment="1">
      <alignment horizontal="center" vertical="center"/>
    </xf>
    <xf numFmtId="0" fontId="21"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Border="1" applyAlignment="1">
      <alignment horizontal="center" vertical="center"/>
    </xf>
    <xf numFmtId="0" fontId="22" fillId="0" borderId="14"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5" xfId="0" applyFont="1" applyFill="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right" vertical="center"/>
    </xf>
    <xf numFmtId="0" fontId="20"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1" fontId="21" fillId="0" borderId="26" xfId="0" applyNumberFormat="1" applyFont="1" applyBorder="1" applyAlignment="1">
      <alignment horizontal="center" vertical="center"/>
    </xf>
    <xf numFmtId="0" fontId="21" fillId="0" borderId="27" xfId="0" applyFont="1" applyBorder="1" applyAlignment="1">
      <alignment horizontal="center" vertical="center"/>
    </xf>
    <xf numFmtId="0" fontId="21" fillId="0" borderId="27" xfId="0" applyFont="1" applyFill="1" applyBorder="1" applyAlignment="1">
      <alignment horizontal="center" vertical="center"/>
    </xf>
    <xf numFmtId="0" fontId="21" fillId="0" borderId="25" xfId="0" applyFont="1" applyFill="1" applyBorder="1" applyAlignment="1">
      <alignment horizontal="center" vertical="center"/>
    </xf>
    <xf numFmtId="172" fontId="21" fillId="0" borderId="27" xfId="0" applyNumberFormat="1" applyFont="1" applyBorder="1" applyAlignment="1">
      <alignment horizontal="center" vertical="center"/>
    </xf>
    <xf numFmtId="172" fontId="18" fillId="0" borderId="0" xfId="0" applyNumberFormat="1" applyFont="1" applyBorder="1" applyAlignment="1">
      <alignment vertical="center"/>
    </xf>
    <xf numFmtId="172" fontId="21" fillId="0" borderId="0" xfId="0" applyNumberFormat="1" applyFont="1" applyBorder="1" applyAlignment="1">
      <alignment horizontal="center" vertical="center"/>
    </xf>
    <xf numFmtId="0" fontId="21" fillId="0" borderId="28" xfId="0" applyFont="1" applyBorder="1" applyAlignment="1">
      <alignment horizontal="center" vertical="center"/>
    </xf>
    <xf numFmtId="0" fontId="21" fillId="0" borderId="28" xfId="0" applyFont="1" applyBorder="1" applyAlignment="1">
      <alignment vertical="center"/>
    </xf>
    <xf numFmtId="172" fontId="21" fillId="0" borderId="28" xfId="0" applyNumberFormat="1" applyFont="1" applyBorder="1" applyAlignment="1">
      <alignment horizontal="center" vertical="center"/>
    </xf>
    <xf numFmtId="0" fontId="21" fillId="0" borderId="28" xfId="0" applyFont="1" applyFill="1" applyBorder="1" applyAlignment="1">
      <alignment horizontal="center" vertical="center"/>
    </xf>
    <xf numFmtId="172" fontId="18" fillId="0" borderId="0" xfId="0" applyNumberFormat="1" applyFon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vertical="center"/>
    </xf>
    <xf numFmtId="172" fontId="21" fillId="0" borderId="29" xfId="0" applyNumberFormat="1" applyFont="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9" xfId="0" applyFont="1" applyBorder="1" applyAlignment="1">
      <alignment horizontal="left" vertical="center"/>
    </xf>
    <xf numFmtId="0" fontId="21" fillId="0" borderId="31" xfId="0" applyFont="1" applyBorder="1" applyAlignment="1">
      <alignment horizontal="center" vertical="center"/>
    </xf>
    <xf numFmtId="0" fontId="18" fillId="0" borderId="0" xfId="0" applyFont="1" applyBorder="1" applyAlignment="1">
      <alignment horizontal="left"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1" fontId="21" fillId="0" borderId="34" xfId="0" applyNumberFormat="1" applyFont="1" applyBorder="1" applyAlignment="1">
      <alignment horizontal="center" vertical="center"/>
    </xf>
    <xf numFmtId="0" fontId="21" fillId="0" borderId="35" xfId="0" applyFont="1" applyBorder="1" applyAlignment="1">
      <alignment horizontal="center" vertical="center"/>
    </xf>
    <xf numFmtId="0" fontId="21" fillId="0" borderId="33" xfId="0" applyFont="1" applyFill="1" applyBorder="1" applyAlignment="1">
      <alignment horizontal="center" vertical="center"/>
    </xf>
    <xf numFmtId="1" fontId="21" fillId="0" borderId="36" xfId="0" applyNumberFormat="1" applyFont="1" applyBorder="1" applyAlignment="1">
      <alignment horizontal="center" vertical="center"/>
    </xf>
    <xf numFmtId="0" fontId="21" fillId="0" borderId="0" xfId="0" applyFont="1" applyBorder="1" applyAlignment="1">
      <alignment horizontal="left" vertical="center"/>
    </xf>
    <xf numFmtId="0" fontId="21" fillId="0" borderId="0" xfId="0" applyFont="1" applyBorder="1" applyAlignment="1">
      <alignment vertical="center" wrapText="1"/>
    </xf>
    <xf numFmtId="0" fontId="23" fillId="0" borderId="0" xfId="0" applyFont="1" applyBorder="1" applyAlignment="1">
      <alignment vertical="center" wrapText="1"/>
    </xf>
    <xf numFmtId="0" fontId="21" fillId="0" borderId="10"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horizontal="lef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1" fillId="0" borderId="29" xfId="0" applyFont="1" applyBorder="1" applyAlignment="1">
      <alignment vertical="center" wrapText="1"/>
    </xf>
    <xf numFmtId="0" fontId="21" fillId="0" borderId="29" xfId="0" applyFont="1" applyBorder="1" applyAlignment="1">
      <alignment horizontal="left" vertical="center" wrapText="1"/>
    </xf>
    <xf numFmtId="0" fontId="21" fillId="0" borderId="37" xfId="0" applyFont="1" applyBorder="1" applyAlignment="1">
      <alignment vertical="center" wrapText="1"/>
    </xf>
    <xf numFmtId="0" fontId="21" fillId="0" borderId="35" xfId="0" applyFont="1" applyBorder="1" applyAlignment="1">
      <alignment vertical="center" wrapText="1"/>
    </xf>
    <xf numFmtId="0" fontId="24"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8" xfId="0" applyFont="1" applyBorder="1" applyAlignment="1">
      <alignment vertical="center" wrapText="1"/>
    </xf>
    <xf numFmtId="0" fontId="21" fillId="0" borderId="38" xfId="0" applyFont="1" applyFill="1" applyBorder="1" applyAlignment="1">
      <alignment vertical="center" wrapText="1"/>
    </xf>
    <xf numFmtId="0" fontId="21" fillId="0" borderId="0" xfId="0" applyFont="1" applyBorder="1" applyAlignment="1">
      <alignment horizontal="left" vertical="center" wrapText="1"/>
    </xf>
    <xf numFmtId="0" fontId="25"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21" fillId="0" borderId="39" xfId="0" applyFont="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1" fillId="0" borderId="10" xfId="0" applyFont="1" applyFill="1" applyBorder="1" applyAlignment="1">
      <alignment vertical="center"/>
    </xf>
    <xf numFmtId="0" fontId="22" fillId="0" borderId="14"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23" xfId="0" applyFont="1" applyFill="1" applyBorder="1" applyAlignment="1">
      <alignment vertical="center"/>
    </xf>
    <xf numFmtId="0" fontId="21" fillId="0" borderId="28" xfId="0" applyFont="1" applyFill="1" applyBorder="1" applyAlignment="1">
      <alignment vertical="center"/>
    </xf>
    <xf numFmtId="0" fontId="21" fillId="0" borderId="29" xfId="0" applyFont="1" applyFill="1" applyBorder="1" applyAlignment="1">
      <alignment vertical="center"/>
    </xf>
    <xf numFmtId="0" fontId="21" fillId="0" borderId="29" xfId="0" applyFont="1" applyFill="1" applyBorder="1" applyAlignment="1">
      <alignment horizontal="left" vertical="center"/>
    </xf>
    <xf numFmtId="0" fontId="21" fillId="0" borderId="0" xfId="0" applyFont="1" applyFill="1" applyBorder="1" applyAlignment="1">
      <alignment horizontal="left" vertical="center"/>
    </xf>
    <xf numFmtId="0" fontId="33" fillId="0" borderId="22" xfId="0" applyFont="1" applyBorder="1" applyAlignment="1">
      <alignment horizontal="center" vertical="center"/>
    </xf>
    <xf numFmtId="0" fontId="33" fillId="0" borderId="38" xfId="0" applyFont="1" applyBorder="1" applyAlignment="1">
      <alignment vertical="center" wrapText="1"/>
    </xf>
    <xf numFmtId="0" fontId="33" fillId="0" borderId="23" xfId="0" applyFont="1" applyBorder="1" applyAlignment="1">
      <alignment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1" fontId="33" fillId="0" borderId="26" xfId="0" applyNumberFormat="1" applyFont="1" applyBorder="1" applyAlignment="1">
      <alignment horizontal="center" vertical="center"/>
    </xf>
    <xf numFmtId="0" fontId="33" fillId="0" borderId="27" xfId="0" applyFont="1" applyBorder="1" applyAlignment="1">
      <alignment horizontal="center" vertical="center"/>
    </xf>
    <xf numFmtId="0" fontId="33" fillId="0" borderId="25" xfId="0" applyFont="1" applyFill="1" applyBorder="1" applyAlignment="1">
      <alignment horizontal="center" vertical="center"/>
    </xf>
    <xf numFmtId="172" fontId="33" fillId="0" borderId="27" xfId="0" applyNumberFormat="1" applyFont="1" applyBorder="1" applyAlignment="1">
      <alignment horizontal="center" vertical="center"/>
    </xf>
    <xf numFmtId="0" fontId="33" fillId="0" borderId="39" xfId="0" applyFont="1" applyBorder="1" applyAlignment="1">
      <alignment horizontal="center" vertical="center"/>
    </xf>
    <xf numFmtId="0" fontId="33" fillId="0" borderId="27" xfId="0" applyFont="1" applyBorder="1" applyAlignment="1">
      <alignment vertical="center" wrapText="1"/>
    </xf>
    <xf numFmtId="0" fontId="33" fillId="0" borderId="38" xfId="0" applyFont="1" applyFill="1" applyBorder="1" applyAlignment="1">
      <alignment vertical="center" wrapText="1"/>
    </xf>
    <xf numFmtId="0" fontId="33" fillId="0" borderId="32" xfId="0" applyFont="1" applyBorder="1" applyAlignment="1">
      <alignment horizontal="center" vertical="center"/>
    </xf>
    <xf numFmtId="0" fontId="33" fillId="0" borderId="33" xfId="0" applyFont="1" applyBorder="1" applyAlignment="1">
      <alignment horizontal="center" vertical="center"/>
    </xf>
    <xf numFmtId="1" fontId="33" fillId="0" borderId="34" xfId="0" applyNumberFormat="1" applyFont="1" applyBorder="1" applyAlignment="1">
      <alignment horizontal="center" vertical="center"/>
    </xf>
    <xf numFmtId="0" fontId="33" fillId="0" borderId="35" xfId="0" applyFont="1" applyBorder="1" applyAlignment="1">
      <alignment horizontal="center" vertical="center"/>
    </xf>
    <xf numFmtId="0" fontId="33" fillId="0" borderId="33" xfId="0" applyFont="1" applyFill="1" applyBorder="1" applyAlignment="1">
      <alignment horizontal="center" vertical="center"/>
    </xf>
    <xf numFmtId="1" fontId="33" fillId="0" borderId="36" xfId="0" applyNumberFormat="1" applyFont="1" applyBorder="1" applyAlignment="1">
      <alignment horizontal="center" vertical="center"/>
    </xf>
    <xf numFmtId="0" fontId="33" fillId="0" borderId="35" xfId="0" applyFont="1" applyBorder="1" applyAlignment="1">
      <alignment vertical="center" wrapText="1"/>
    </xf>
    <xf numFmtId="0" fontId="33" fillId="0" borderId="23" xfId="0" applyFont="1" applyFill="1" applyBorder="1" applyAlignment="1">
      <alignment vertical="center"/>
    </xf>
    <xf numFmtId="0" fontId="18" fillId="17" borderId="0" xfId="0" applyFont="1" applyFill="1" applyBorder="1" applyAlignment="1">
      <alignment vertical="center"/>
    </xf>
    <xf numFmtId="0" fontId="18" fillId="0" borderId="0" xfId="0" applyFont="1" applyBorder="1" applyAlignment="1">
      <alignment horizontal="center" vertical="center" textRotation="90"/>
    </xf>
    <xf numFmtId="0" fontId="21" fillId="0" borderId="14" xfId="0" applyFont="1" applyBorder="1" applyAlignment="1">
      <alignment horizontal="center" vertical="center"/>
    </xf>
    <xf numFmtId="0" fontId="26" fillId="0" borderId="0" xfId="0" applyFont="1" applyBorder="1" applyAlignment="1">
      <alignment horizontal="center" vertical="center"/>
    </xf>
    <xf numFmtId="0" fontId="19"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I60"/>
  <sheetViews>
    <sheetView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65" customWidth="1"/>
    <col min="4" max="4" width="26.7109375" style="2" customWidth="1"/>
    <col min="5" max="5" width="6.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8.28125" style="65" customWidth="1"/>
    <col min="20" max="20" width="13.421875" style="4" customWidth="1"/>
    <col min="21" max="21" width="13.00390625" style="5" customWidth="1"/>
    <col min="22" max="22" width="8.8515625" style="5" customWidth="1"/>
    <col min="23" max="23" width="13.00390625" style="5" customWidth="1"/>
    <col min="24" max="24" width="8.8515625" style="5" customWidth="1"/>
    <col min="25" max="25" width="13.00390625" style="5" customWidth="1"/>
    <col min="26" max="26" width="8.8515625" style="5" customWidth="1"/>
    <col min="27" max="27" width="13.00390625" style="5" customWidth="1"/>
    <col min="28" max="30" width="8.8515625" style="5" customWidth="1"/>
    <col min="31" max="31" width="11.57421875" style="4" customWidth="1"/>
    <col min="32" max="33" width="8.8515625" style="4" customWidth="1"/>
    <col min="34" max="16384" width="8.8515625" style="4" customWidth="1"/>
  </cols>
  <sheetData>
    <row r="1" ht="21" customHeight="1"/>
    <row r="2" spans="1:30" s="8" customFormat="1" ht="32.25" customHeight="1">
      <c r="A2" s="6"/>
      <c r="B2" s="7"/>
      <c r="C2" s="66"/>
      <c r="D2" s="120" t="s">
        <v>28</v>
      </c>
      <c r="E2" s="120"/>
      <c r="F2" s="120"/>
      <c r="G2" s="120"/>
      <c r="H2" s="120"/>
      <c r="I2" s="120"/>
      <c r="J2" s="120"/>
      <c r="K2" s="120"/>
      <c r="L2" s="120"/>
      <c r="M2" s="120"/>
      <c r="N2" s="120"/>
      <c r="O2" s="7"/>
      <c r="P2" s="7"/>
      <c r="Q2" s="7"/>
      <c r="R2" s="7"/>
      <c r="S2" s="66"/>
      <c r="U2" s="118" t="s">
        <v>0</v>
      </c>
      <c r="V2" s="118"/>
      <c r="W2" s="118" t="s">
        <v>1</v>
      </c>
      <c r="X2" s="118"/>
      <c r="Y2" s="118" t="s">
        <v>2</v>
      </c>
      <c r="Z2" s="118"/>
      <c r="AA2" s="118" t="s">
        <v>3</v>
      </c>
      <c r="AB2" s="11"/>
      <c r="AC2" s="12">
        <v>0</v>
      </c>
      <c r="AD2" s="12" t="s">
        <v>4</v>
      </c>
    </row>
    <row r="3" spans="1:30" s="8" customFormat="1" ht="32.25" customHeight="1">
      <c r="A3" s="6"/>
      <c r="B3" s="7"/>
      <c r="C3" s="76"/>
      <c r="D3" s="120" t="s">
        <v>237</v>
      </c>
      <c r="E3" s="120"/>
      <c r="F3" s="120"/>
      <c r="G3" s="120"/>
      <c r="H3" s="120"/>
      <c r="I3" s="120"/>
      <c r="J3" s="120"/>
      <c r="K3" s="120"/>
      <c r="L3" s="120"/>
      <c r="M3" s="120"/>
      <c r="N3" s="120"/>
      <c r="O3" s="9"/>
      <c r="P3" s="9"/>
      <c r="Q3" s="7"/>
      <c r="R3" s="7"/>
      <c r="S3" s="66"/>
      <c r="U3" s="118"/>
      <c r="V3" s="118"/>
      <c r="W3" s="118"/>
      <c r="X3" s="118"/>
      <c r="Y3" s="118"/>
      <c r="Z3" s="118"/>
      <c r="AA3" s="118"/>
      <c r="AB3" s="11"/>
      <c r="AC3" s="12">
        <v>1</v>
      </c>
      <c r="AD3" s="12" t="s">
        <v>5</v>
      </c>
    </row>
    <row r="4" spans="1:28" ht="21" thickBot="1">
      <c r="A4" s="13"/>
      <c r="B4" s="3"/>
      <c r="C4" s="77"/>
      <c r="D4" s="3"/>
      <c r="I4" s="3"/>
      <c r="J4" s="3"/>
      <c r="K4" s="3"/>
      <c r="L4" s="3"/>
      <c r="M4" s="3"/>
      <c r="N4" s="3"/>
      <c r="O4" s="3"/>
      <c r="P4" s="3"/>
      <c r="Q4" s="3"/>
      <c r="R4" s="3"/>
      <c r="U4" s="118"/>
      <c r="V4" s="118"/>
      <c r="W4" s="118"/>
      <c r="X4" s="118"/>
      <c r="Y4" s="118"/>
      <c r="Z4" s="118"/>
      <c r="AA4" s="118"/>
      <c r="AB4" s="10"/>
    </row>
    <row r="5" spans="3:30" ht="20.25">
      <c r="C5" s="67"/>
      <c r="D5" s="14"/>
      <c r="E5" s="15"/>
      <c r="F5" s="16"/>
      <c r="G5" s="16"/>
      <c r="H5" s="17"/>
      <c r="I5" s="15"/>
      <c r="J5" s="16"/>
      <c r="K5" s="16"/>
      <c r="L5" s="17"/>
      <c r="M5" s="15"/>
      <c r="N5" s="16"/>
      <c r="O5" s="16"/>
      <c r="P5" s="17"/>
      <c r="Q5" s="18" t="s">
        <v>6</v>
      </c>
      <c r="R5" s="19"/>
      <c r="S5" s="67"/>
      <c r="U5" s="118"/>
      <c r="V5" s="118"/>
      <c r="W5" s="118"/>
      <c r="X5" s="118"/>
      <c r="Y5" s="118"/>
      <c r="Z5" s="118"/>
      <c r="AA5" s="118"/>
      <c r="AB5" s="10"/>
      <c r="AC5" s="5">
        <v>3</v>
      </c>
      <c r="AD5" s="5" t="s">
        <v>7</v>
      </c>
    </row>
    <row r="6" spans="1:30" ht="20.25">
      <c r="A6" s="3"/>
      <c r="C6" s="78"/>
      <c r="D6" s="20"/>
      <c r="E6" s="119" t="s">
        <v>8</v>
      </c>
      <c r="F6" s="119"/>
      <c r="G6" s="119"/>
      <c r="H6" s="119"/>
      <c r="I6" s="119" t="s">
        <v>9</v>
      </c>
      <c r="J6" s="119"/>
      <c r="K6" s="119"/>
      <c r="L6" s="119"/>
      <c r="M6" s="119" t="s">
        <v>10</v>
      </c>
      <c r="N6" s="119"/>
      <c r="O6" s="119"/>
      <c r="P6" s="119"/>
      <c r="Q6" s="22" t="s">
        <v>11</v>
      </c>
      <c r="R6" s="21"/>
      <c r="S6" s="68"/>
      <c r="U6" s="118"/>
      <c r="V6" s="118"/>
      <c r="W6" s="118"/>
      <c r="X6" s="118"/>
      <c r="Y6" s="118"/>
      <c r="Z6" s="118"/>
      <c r="AA6" s="118"/>
      <c r="AB6" s="10"/>
      <c r="AC6" s="5">
        <v>6</v>
      </c>
      <c r="AD6" s="5" t="s">
        <v>12</v>
      </c>
    </row>
    <row r="7" spans="2:31" ht="21" thickBot="1">
      <c r="B7" s="1" t="s">
        <v>13</v>
      </c>
      <c r="C7" s="79" t="s">
        <v>14</v>
      </c>
      <c r="D7" s="23" t="s">
        <v>15</v>
      </c>
      <c r="E7" s="24" t="s">
        <v>16</v>
      </c>
      <c r="F7" s="25" t="s">
        <v>16</v>
      </c>
      <c r="G7" s="25" t="s">
        <v>16</v>
      </c>
      <c r="H7" s="26" t="s">
        <v>17</v>
      </c>
      <c r="I7" s="27" t="s">
        <v>16</v>
      </c>
      <c r="J7" s="25" t="s">
        <v>16</v>
      </c>
      <c r="K7" s="25" t="s">
        <v>16</v>
      </c>
      <c r="L7" s="28" t="s">
        <v>17</v>
      </c>
      <c r="M7" s="24" t="s">
        <v>16</v>
      </c>
      <c r="N7" s="25" t="s">
        <v>16</v>
      </c>
      <c r="O7" s="25" t="s">
        <v>16</v>
      </c>
      <c r="P7" s="26" t="s">
        <v>17</v>
      </c>
      <c r="Q7" s="23" t="s">
        <v>17</v>
      </c>
      <c r="R7" s="29" t="s">
        <v>18</v>
      </c>
      <c r="S7" s="69" t="s">
        <v>19</v>
      </c>
      <c r="U7" s="118"/>
      <c r="V7" s="118"/>
      <c r="W7" s="118"/>
      <c r="X7" s="118"/>
      <c r="Y7" s="118"/>
      <c r="Z7" s="118"/>
      <c r="AA7" s="118"/>
      <c r="AB7" s="10"/>
      <c r="AC7" s="4"/>
      <c r="AD7" s="4"/>
      <c r="AE7" s="5" t="s">
        <v>20</v>
      </c>
    </row>
    <row r="8" spans="1:20" ht="20.25">
      <c r="A8" s="3"/>
      <c r="B8" s="3"/>
      <c r="C8" s="77"/>
      <c r="D8" s="3"/>
      <c r="I8" s="3"/>
      <c r="J8" s="3"/>
      <c r="K8" s="3"/>
      <c r="L8" s="3"/>
      <c r="M8" s="3"/>
      <c r="N8" s="3"/>
      <c r="O8" s="3"/>
      <c r="P8" s="3"/>
      <c r="Q8" s="3"/>
      <c r="R8" s="30"/>
      <c r="T8" s="121" t="str">
        <f>IF(AA9=TRUE,"TIE"," ")</f>
        <v> </v>
      </c>
    </row>
    <row r="9" spans="1:28" ht="30.75" customHeight="1">
      <c r="A9" s="13"/>
      <c r="B9" s="13"/>
      <c r="C9" s="77" t="s">
        <v>26</v>
      </c>
      <c r="D9" s="31" t="s">
        <v>21</v>
      </c>
      <c r="E9" s="1">
        <f>MAX(A11:A17)</f>
        <v>7</v>
      </c>
      <c r="F9" s="1"/>
      <c r="G9" s="1"/>
      <c r="H9" s="1"/>
      <c r="R9" s="30"/>
      <c r="T9" s="121"/>
      <c r="Y9" s="32"/>
      <c r="Z9" s="32"/>
      <c r="AA9" s="32" t="b">
        <f>OR(AA10&gt;1,U10&gt;1)</f>
        <v>0</v>
      </c>
      <c r="AB9" s="32"/>
    </row>
    <row r="10" spans="1:27" ht="9.75" customHeight="1">
      <c r="A10" s="3"/>
      <c r="E10" s="1"/>
      <c r="F10" s="1"/>
      <c r="G10" s="1"/>
      <c r="H10" s="1"/>
      <c r="I10" s="33"/>
      <c r="J10" s="33"/>
      <c r="K10" s="33"/>
      <c r="N10" s="33"/>
      <c r="O10" s="33"/>
      <c r="R10" s="30"/>
      <c r="T10" s="121"/>
      <c r="U10" s="5">
        <f>SUM(V11:V18)</f>
        <v>0</v>
      </c>
      <c r="AA10" s="5">
        <f>SUM(AB11:AB18)</f>
        <v>1</v>
      </c>
    </row>
    <row r="11" spans="1:35" ht="45.75" customHeight="1">
      <c r="A11" s="34">
        <v>1</v>
      </c>
      <c r="B11" s="34" t="s">
        <v>24</v>
      </c>
      <c r="C11" s="80" t="s">
        <v>52</v>
      </c>
      <c r="D11" s="35" t="s">
        <v>53</v>
      </c>
      <c r="E11" s="36">
        <v>8</v>
      </c>
      <c r="F11" s="37">
        <v>6</v>
      </c>
      <c r="G11" s="37">
        <v>8</v>
      </c>
      <c r="H11" s="38">
        <f aca="true" t="shared" si="0" ref="H11:H17">E11+F11+G11</f>
        <v>22</v>
      </c>
      <c r="I11" s="39">
        <v>7</v>
      </c>
      <c r="J11" s="40">
        <v>7</v>
      </c>
      <c r="K11" s="40">
        <v>8</v>
      </c>
      <c r="L11" s="38">
        <f aca="true" t="shared" si="1" ref="L11:L17">I11+J11+K11</f>
        <v>22</v>
      </c>
      <c r="M11" s="36">
        <v>7</v>
      </c>
      <c r="N11" s="41">
        <v>6</v>
      </c>
      <c r="O11" s="41">
        <v>7.5</v>
      </c>
      <c r="P11" s="38">
        <f aca="true" t="shared" si="2" ref="P11:P17">M11+N11+O11</f>
        <v>20.5</v>
      </c>
      <c r="Q11" s="42">
        <f aca="true" t="shared" si="3" ref="Q11:Q17">(H11+L11+P11)/3</f>
        <v>21.5</v>
      </c>
      <c r="R11" s="86" t="str">
        <f>VLOOKUP(AC11,'Judging Data Entry - Print'!$AC$2:$AD$6,2,FALSE)</f>
        <v> </v>
      </c>
      <c r="S11" s="70" t="s">
        <v>146</v>
      </c>
      <c r="U11" s="5" t="b">
        <f aca="true" t="shared" si="4" ref="U11:U17">AND($U$19&lt;22,Q11=$U$19)</f>
        <v>0</v>
      </c>
      <c r="V11" s="5">
        <f aca="true" t="shared" si="5" ref="V11:V17">IF(U11=TRUE,1,0)</f>
        <v>0</v>
      </c>
      <c r="W11" s="5" t="b">
        <f aca="true" t="shared" si="6" ref="W11:W17">AND($U$10=0,Q11&gt;21.99)</f>
        <v>0</v>
      </c>
      <c r="X11" s="5">
        <f aca="true" t="shared" si="7" ref="X11:X17">IF(W11=TRUE,1,0)</f>
        <v>0</v>
      </c>
      <c r="Y11" s="5" t="b">
        <f aca="true" t="shared" si="8" ref="Y11:Y17">AND($U$10=0,Q11=$Y$19)</f>
        <v>0</v>
      </c>
      <c r="Z11" s="5">
        <f aca="true" t="shared" si="9" ref="Z11:Z17">IF(Y11=TRUE,2,0)</f>
        <v>0</v>
      </c>
      <c r="AA11" s="5" t="b">
        <f aca="true" t="shared" si="10" ref="AA11:AA17">AND(AC11=MAX($AC$11:$AC$18))</f>
        <v>0</v>
      </c>
      <c r="AB11" s="5">
        <f aca="true" t="shared" si="11" ref="AB11:AB17">IF(AA11=TRUE,1,0)</f>
        <v>0</v>
      </c>
      <c r="AC11" s="5">
        <f aca="true" t="shared" si="12" ref="AC11:AC17">U11+(W11*2)+X11+Y11+Z11</f>
        <v>0</v>
      </c>
      <c r="AE11" s="43">
        <f aca="true" t="shared" si="13" ref="AE11:AE17">Q11</f>
        <v>21.5</v>
      </c>
      <c r="AG11" s="44" t="str">
        <f>CONCATENATE("Score: ",ROUND(Q11,1),"/30")</f>
        <v>Score: 21.5/30</v>
      </c>
      <c r="AH11" s="44">
        <f>IF(R11="HM","Honorable Mention",IF(R11="PM","Print of the Month",""))</f>
      </c>
      <c r="AI11" s="4" t="str">
        <f>CONCATENATE("'",C11,"'"," by ",D11,CHAR(10),AG11,CHAR(10),AH11,CHAR(10),"Judges Comments: ",S11)</f>
        <v>'Blue Christmas' by Bob Anderson
Score: 21.5/30
Judges Comments: looks like a painting, nice contrast, natural mesmerizing flow to the lines - keeps you searching for something to lock on to, white mat works with this image</v>
      </c>
    </row>
    <row r="12" spans="1:35" ht="45.75" customHeight="1">
      <c r="A12" s="34">
        <f aca="true" t="shared" si="14" ref="A12:A17">A11+1</f>
        <v>2</v>
      </c>
      <c r="B12" s="34" t="s">
        <v>24</v>
      </c>
      <c r="C12" s="80" t="s">
        <v>145</v>
      </c>
      <c r="D12" s="35" t="s">
        <v>47</v>
      </c>
      <c r="E12" s="36">
        <v>7</v>
      </c>
      <c r="F12" s="37">
        <v>8</v>
      </c>
      <c r="G12" s="37">
        <v>7</v>
      </c>
      <c r="H12" s="38">
        <f t="shared" si="0"/>
        <v>22</v>
      </c>
      <c r="I12" s="39">
        <v>7</v>
      </c>
      <c r="J12" s="41">
        <v>7</v>
      </c>
      <c r="K12" s="41">
        <v>7</v>
      </c>
      <c r="L12" s="38">
        <f t="shared" si="1"/>
        <v>21</v>
      </c>
      <c r="M12" s="36">
        <v>7</v>
      </c>
      <c r="N12" s="41">
        <v>7</v>
      </c>
      <c r="O12" s="41">
        <v>7.5</v>
      </c>
      <c r="P12" s="38">
        <f t="shared" si="2"/>
        <v>21.5</v>
      </c>
      <c r="Q12" s="42">
        <f t="shared" si="3"/>
        <v>21.5</v>
      </c>
      <c r="R12" s="86" t="str">
        <f>VLOOKUP(AC12,'Judging Data Entry - Print'!$AC$2:$AD$6,2,FALSE)</f>
        <v> </v>
      </c>
      <c r="S12" s="70" t="s">
        <v>147</v>
      </c>
      <c r="U12" s="5" t="b">
        <f t="shared" si="4"/>
        <v>0</v>
      </c>
      <c r="V12" s="5">
        <f t="shared" si="5"/>
        <v>0</v>
      </c>
      <c r="W12" s="5" t="b">
        <f t="shared" si="6"/>
        <v>0</v>
      </c>
      <c r="X12" s="5">
        <f t="shared" si="7"/>
        <v>0</v>
      </c>
      <c r="Y12" s="5" t="b">
        <f t="shared" si="8"/>
        <v>0</v>
      </c>
      <c r="Z12" s="5">
        <f t="shared" si="9"/>
        <v>0</v>
      </c>
      <c r="AA12" s="5" t="b">
        <f t="shared" si="10"/>
        <v>0</v>
      </c>
      <c r="AB12" s="5">
        <f t="shared" si="11"/>
        <v>0</v>
      </c>
      <c r="AC12" s="5">
        <f t="shared" si="12"/>
        <v>0</v>
      </c>
      <c r="AE12" s="43">
        <f t="shared" si="13"/>
        <v>21.5</v>
      </c>
      <c r="AG12" s="44" t="str">
        <f aca="true" t="shared" si="15" ref="AG12:AG17">CONCATENATE("Score: ",ROUND(Q12,1),"/30")</f>
        <v>Score: 21.5/30</v>
      </c>
      <c r="AH12" s="44">
        <f aca="true" t="shared" si="16" ref="AH12:AH17">IF(R12="HM","Honorable Mention",IF(R12="PM","Print of the Month",""))</f>
      </c>
      <c r="AI12" s="4" t="str">
        <f aca="true" t="shared" si="17" ref="AI12:AI17">CONCATENATE("'",C12,"'"," by ",D12,CHAR(10),AG12,CHAR(10),AH12,CHAR(10),"Judges Comments: ",S12)</f>
        <v>'Fruit Of The Vine' by Barry Singer
Score: 21.5/30
Judges Comments: highlight in the back add to the image, spots at the base also helps to ground the subject, good definition, move the subject closer or further away from the center - or dead center</v>
      </c>
    </row>
    <row r="13" spans="1:35" ht="45.75" customHeight="1">
      <c r="A13" s="34">
        <f t="shared" si="14"/>
        <v>3</v>
      </c>
      <c r="B13" s="34" t="s">
        <v>24</v>
      </c>
      <c r="C13" s="80" t="s">
        <v>54</v>
      </c>
      <c r="D13" s="35" t="s">
        <v>31</v>
      </c>
      <c r="E13" s="36">
        <v>6</v>
      </c>
      <c r="F13" s="37">
        <v>6</v>
      </c>
      <c r="G13" s="37">
        <v>7</v>
      </c>
      <c r="H13" s="38">
        <f t="shared" si="0"/>
        <v>19</v>
      </c>
      <c r="I13" s="39">
        <v>6</v>
      </c>
      <c r="J13" s="37">
        <v>7</v>
      </c>
      <c r="K13" s="37">
        <v>7</v>
      </c>
      <c r="L13" s="38">
        <f t="shared" si="1"/>
        <v>20</v>
      </c>
      <c r="M13" s="36">
        <v>6</v>
      </c>
      <c r="N13" s="41">
        <v>6</v>
      </c>
      <c r="O13" s="41">
        <v>7</v>
      </c>
      <c r="P13" s="38">
        <f t="shared" si="2"/>
        <v>19</v>
      </c>
      <c r="Q13" s="42">
        <f t="shared" si="3"/>
        <v>19.333333333333332</v>
      </c>
      <c r="R13" s="86" t="str">
        <f>VLOOKUP(AC13,'Judging Data Entry - Print'!$AC$2:$AD$6,2,FALSE)</f>
        <v> </v>
      </c>
      <c r="S13" s="70" t="s">
        <v>148</v>
      </c>
      <c r="U13" s="5" t="b">
        <f t="shared" si="4"/>
        <v>0</v>
      </c>
      <c r="V13" s="5">
        <f t="shared" si="5"/>
        <v>0</v>
      </c>
      <c r="W13" s="5" t="b">
        <f t="shared" si="6"/>
        <v>0</v>
      </c>
      <c r="X13" s="5">
        <f t="shared" si="7"/>
        <v>0</v>
      </c>
      <c r="Y13" s="5" t="b">
        <f t="shared" si="8"/>
        <v>0</v>
      </c>
      <c r="Z13" s="5">
        <f t="shared" si="9"/>
        <v>0</v>
      </c>
      <c r="AA13" s="5" t="b">
        <f t="shared" si="10"/>
        <v>0</v>
      </c>
      <c r="AB13" s="5">
        <f t="shared" si="11"/>
        <v>0</v>
      </c>
      <c r="AC13" s="5">
        <f t="shared" si="12"/>
        <v>0</v>
      </c>
      <c r="AE13" s="43">
        <f t="shared" si="13"/>
        <v>19.333333333333332</v>
      </c>
      <c r="AG13" s="44" t="str">
        <f t="shared" si="15"/>
        <v>Score: 19.3/30</v>
      </c>
      <c r="AH13" s="44">
        <f t="shared" si="16"/>
      </c>
      <c r="AI13" s="4" t="str">
        <f t="shared" si="17"/>
        <v>'Hot Dog' by Cathy Anderson
Score: 19.3/30
Judges Comments: you are drawn to the eyes (by the contrast - not by focus), image is soft, flames above the dog look alive, </v>
      </c>
    </row>
    <row r="14" spans="1:35" ht="45.75" customHeight="1">
      <c r="A14" s="34">
        <f t="shared" si="14"/>
        <v>4</v>
      </c>
      <c r="B14" s="34" t="s">
        <v>24</v>
      </c>
      <c r="C14" s="80" t="s">
        <v>55</v>
      </c>
      <c r="D14" s="35" t="s">
        <v>38</v>
      </c>
      <c r="E14" s="36">
        <v>8</v>
      </c>
      <c r="F14" s="37">
        <v>7</v>
      </c>
      <c r="G14" s="37">
        <v>6.5</v>
      </c>
      <c r="H14" s="38">
        <f t="shared" si="0"/>
        <v>21.5</v>
      </c>
      <c r="I14" s="39">
        <v>6</v>
      </c>
      <c r="J14" s="41">
        <v>6</v>
      </c>
      <c r="K14" s="41">
        <v>6.5</v>
      </c>
      <c r="L14" s="38">
        <f t="shared" si="1"/>
        <v>18.5</v>
      </c>
      <c r="M14" s="36">
        <v>7</v>
      </c>
      <c r="N14" s="41">
        <v>6</v>
      </c>
      <c r="O14" s="41">
        <v>7.5</v>
      </c>
      <c r="P14" s="38">
        <f t="shared" si="2"/>
        <v>20.5</v>
      </c>
      <c r="Q14" s="42">
        <f t="shared" si="3"/>
        <v>20.166666666666668</v>
      </c>
      <c r="R14" s="86" t="str">
        <f>VLOOKUP(AC14,'Judging Data Entry - Print'!$AC$2:$AD$6,2,FALSE)</f>
        <v> </v>
      </c>
      <c r="S14" s="70" t="s">
        <v>149</v>
      </c>
      <c r="U14" s="5" t="b">
        <f t="shared" si="4"/>
        <v>0</v>
      </c>
      <c r="V14" s="5">
        <f t="shared" si="5"/>
        <v>0</v>
      </c>
      <c r="W14" s="5" t="b">
        <f t="shared" si="6"/>
        <v>0</v>
      </c>
      <c r="X14" s="5">
        <f t="shared" si="7"/>
        <v>0</v>
      </c>
      <c r="Y14" s="5" t="b">
        <f t="shared" si="8"/>
        <v>0</v>
      </c>
      <c r="Z14" s="5">
        <f t="shared" si="9"/>
        <v>0</v>
      </c>
      <c r="AA14" s="5" t="b">
        <f t="shared" si="10"/>
        <v>0</v>
      </c>
      <c r="AB14" s="5">
        <f t="shared" si="11"/>
        <v>0</v>
      </c>
      <c r="AC14" s="5">
        <f t="shared" si="12"/>
        <v>0</v>
      </c>
      <c r="AE14" s="43">
        <f t="shared" si="13"/>
        <v>20.166666666666668</v>
      </c>
      <c r="AG14" s="44" t="str">
        <f t="shared" si="15"/>
        <v>Score: 20.2/30</v>
      </c>
      <c r="AH14" s="44">
        <f t="shared" si="16"/>
      </c>
      <c r="AI14" s="4" t="str">
        <f t="shared" si="17"/>
        <v>'Pleased To Meet You' by Gayvin Franson
Score: 20.2/30
Judges Comments: nice print size, great composition, subjects look a little soft - focus seems to be on the legs instead of the head, highlights are blown out</v>
      </c>
    </row>
    <row r="15" spans="1:35" ht="45.75" customHeight="1">
      <c r="A15" s="34">
        <f t="shared" si="14"/>
        <v>5</v>
      </c>
      <c r="B15" s="34" t="s">
        <v>24</v>
      </c>
      <c r="C15" s="80" t="s">
        <v>56</v>
      </c>
      <c r="D15" s="35" t="s">
        <v>46</v>
      </c>
      <c r="E15" s="36">
        <v>8</v>
      </c>
      <c r="F15" s="37">
        <v>7</v>
      </c>
      <c r="G15" s="37">
        <v>8.5</v>
      </c>
      <c r="H15" s="38">
        <f t="shared" si="0"/>
        <v>23.5</v>
      </c>
      <c r="I15" s="39">
        <v>7</v>
      </c>
      <c r="J15" s="41">
        <v>7</v>
      </c>
      <c r="K15" s="41">
        <v>8.5</v>
      </c>
      <c r="L15" s="38">
        <f t="shared" si="1"/>
        <v>22.5</v>
      </c>
      <c r="M15" s="36">
        <v>7</v>
      </c>
      <c r="N15" s="41">
        <v>7</v>
      </c>
      <c r="O15" s="41">
        <v>8.5</v>
      </c>
      <c r="P15" s="38">
        <f t="shared" si="2"/>
        <v>22.5</v>
      </c>
      <c r="Q15" s="42">
        <f t="shared" si="3"/>
        <v>22.833333333333332</v>
      </c>
      <c r="R15" s="86" t="str">
        <f>VLOOKUP(AC15,'Judging Data Entry - Print'!$AC$2:$AD$6,2,FALSE)</f>
        <v>HM</v>
      </c>
      <c r="S15" s="70" t="s">
        <v>150</v>
      </c>
      <c r="U15" s="5" t="b">
        <f t="shared" si="4"/>
        <v>0</v>
      </c>
      <c r="V15" s="5">
        <f t="shared" si="5"/>
        <v>0</v>
      </c>
      <c r="W15" s="5" t="b">
        <f t="shared" si="6"/>
        <v>1</v>
      </c>
      <c r="X15" s="5">
        <f t="shared" si="7"/>
        <v>1</v>
      </c>
      <c r="Y15" s="5" t="b">
        <f t="shared" si="8"/>
        <v>0</v>
      </c>
      <c r="Z15" s="5">
        <f t="shared" si="9"/>
        <v>0</v>
      </c>
      <c r="AA15" s="5" t="b">
        <f t="shared" si="10"/>
        <v>0</v>
      </c>
      <c r="AB15" s="5">
        <f t="shared" si="11"/>
        <v>0</v>
      </c>
      <c r="AC15" s="5">
        <f t="shared" si="12"/>
        <v>3</v>
      </c>
      <c r="AE15" s="43">
        <f t="shared" si="13"/>
        <v>22.833333333333332</v>
      </c>
      <c r="AG15" s="44" t="str">
        <f t="shared" si="15"/>
        <v>Score: 22.8/30</v>
      </c>
      <c r="AH15" s="44" t="str">
        <f t="shared" si="16"/>
        <v>Honorable Mention</v>
      </c>
      <c r="AI15" s="4" t="str">
        <f t="shared" si="17"/>
        <v>'Sad Eyes' by Dale Read
Score: 22.8/30
Honorable Mention
Judges Comments: clean image, her eyes draw you in, nice tonal contrast, the reflected halo has no ripple, she looks cold</v>
      </c>
    </row>
    <row r="16" spans="1:35" ht="45.75" customHeight="1">
      <c r="A16" s="34">
        <f t="shared" si="14"/>
        <v>6</v>
      </c>
      <c r="B16" s="97" t="s">
        <v>24</v>
      </c>
      <c r="C16" s="98" t="s">
        <v>57</v>
      </c>
      <c r="D16" s="99" t="s">
        <v>39</v>
      </c>
      <c r="E16" s="100">
        <v>9</v>
      </c>
      <c r="F16" s="101">
        <v>8</v>
      </c>
      <c r="G16" s="101">
        <v>9.5</v>
      </c>
      <c r="H16" s="102">
        <f t="shared" si="0"/>
        <v>26.5</v>
      </c>
      <c r="I16" s="103">
        <v>10</v>
      </c>
      <c r="J16" s="104">
        <v>7</v>
      </c>
      <c r="K16" s="104">
        <v>9.5</v>
      </c>
      <c r="L16" s="102">
        <f t="shared" si="1"/>
        <v>26.5</v>
      </c>
      <c r="M16" s="100">
        <v>9</v>
      </c>
      <c r="N16" s="104">
        <v>8</v>
      </c>
      <c r="O16" s="104">
        <v>10</v>
      </c>
      <c r="P16" s="102">
        <f t="shared" si="2"/>
        <v>27</v>
      </c>
      <c r="Q16" s="105">
        <f t="shared" si="3"/>
        <v>26.666666666666668</v>
      </c>
      <c r="R16" s="106" t="str">
        <f>VLOOKUP(AC16,'Judging Data Entry - Print'!$AC$2:$AD$6,2,FALSE)</f>
        <v>PM</v>
      </c>
      <c r="S16" s="107" t="s">
        <v>151</v>
      </c>
      <c r="U16" s="5" t="b">
        <f t="shared" si="4"/>
        <v>0</v>
      </c>
      <c r="V16" s="5">
        <f t="shared" si="5"/>
        <v>0</v>
      </c>
      <c r="W16" s="5" t="b">
        <f t="shared" si="6"/>
        <v>1</v>
      </c>
      <c r="X16" s="5">
        <f t="shared" si="7"/>
        <v>1</v>
      </c>
      <c r="Y16" s="5" t="b">
        <f t="shared" si="8"/>
        <v>1</v>
      </c>
      <c r="Z16" s="5">
        <f t="shared" si="9"/>
        <v>2</v>
      </c>
      <c r="AA16" s="5" t="b">
        <f t="shared" si="10"/>
        <v>1</v>
      </c>
      <c r="AB16" s="5">
        <f t="shared" si="11"/>
        <v>1</v>
      </c>
      <c r="AC16" s="5">
        <f t="shared" si="12"/>
        <v>6</v>
      </c>
      <c r="AE16" s="43">
        <f t="shared" si="13"/>
        <v>26.666666666666668</v>
      </c>
      <c r="AG16" s="44" t="str">
        <f t="shared" si="15"/>
        <v>Score: 26.7/30</v>
      </c>
      <c r="AH16" s="44" t="str">
        <f t="shared" si="16"/>
        <v>Print of the Month</v>
      </c>
      <c r="AI16" s="117" t="str">
        <f t="shared" si="17"/>
        <v>'Shaken, Not Stirred' by Ken Greenhorn
Score: 26.7/30
Print of the Month
Judges Comments: nailed the high key, very clean and realistic post processing, good attention to detail, color space for glass and woman does not match perfectly, great title</v>
      </c>
    </row>
    <row r="17" spans="1:35" ht="45.75" customHeight="1">
      <c r="A17" s="34">
        <f t="shared" si="14"/>
        <v>7</v>
      </c>
      <c r="B17" s="34" t="s">
        <v>24</v>
      </c>
      <c r="C17" s="80" t="s">
        <v>58</v>
      </c>
      <c r="D17" s="35" t="s">
        <v>48</v>
      </c>
      <c r="E17" s="36">
        <v>8</v>
      </c>
      <c r="F17" s="37">
        <v>8</v>
      </c>
      <c r="G17" s="37">
        <v>9</v>
      </c>
      <c r="H17" s="38">
        <f t="shared" si="0"/>
        <v>25</v>
      </c>
      <c r="I17" s="39">
        <v>8</v>
      </c>
      <c r="J17" s="41">
        <v>8</v>
      </c>
      <c r="K17" s="41">
        <v>9</v>
      </c>
      <c r="L17" s="38">
        <f t="shared" si="1"/>
        <v>25</v>
      </c>
      <c r="M17" s="36">
        <v>8</v>
      </c>
      <c r="N17" s="41">
        <v>8</v>
      </c>
      <c r="O17" s="41">
        <v>9</v>
      </c>
      <c r="P17" s="38">
        <f t="shared" si="2"/>
        <v>25</v>
      </c>
      <c r="Q17" s="42">
        <f t="shared" si="3"/>
        <v>25</v>
      </c>
      <c r="R17" s="86" t="str">
        <f>VLOOKUP(AC17,'Judging Data Entry - Print'!$AC$2:$AD$6,2,FALSE)</f>
        <v>HM</v>
      </c>
      <c r="S17" s="70" t="s">
        <v>152</v>
      </c>
      <c r="U17" s="5" t="b">
        <f t="shared" si="4"/>
        <v>0</v>
      </c>
      <c r="V17" s="5">
        <f t="shared" si="5"/>
        <v>0</v>
      </c>
      <c r="W17" s="5" t="b">
        <f t="shared" si="6"/>
        <v>1</v>
      </c>
      <c r="X17" s="5">
        <f t="shared" si="7"/>
        <v>1</v>
      </c>
      <c r="Y17" s="5" t="b">
        <f t="shared" si="8"/>
        <v>0</v>
      </c>
      <c r="Z17" s="5">
        <f t="shared" si="9"/>
        <v>0</v>
      </c>
      <c r="AA17" s="5" t="b">
        <f t="shared" si="10"/>
        <v>0</v>
      </c>
      <c r="AB17" s="5">
        <f t="shared" si="11"/>
        <v>0</v>
      </c>
      <c r="AC17" s="5">
        <f t="shared" si="12"/>
        <v>3</v>
      </c>
      <c r="AE17" s="43">
        <f t="shared" si="13"/>
        <v>25</v>
      </c>
      <c r="AG17" s="44" t="str">
        <f t="shared" si="15"/>
        <v>Score: 25/30</v>
      </c>
      <c r="AH17" s="44" t="str">
        <f t="shared" si="16"/>
        <v>Honorable Mention</v>
      </c>
      <c r="AI17" s="4" t="str">
        <f t="shared" si="17"/>
        <v>'Sweet Peas' by Gordon Sukut
Score: 25/30
Honorable Mention
Judges Comments: real artsy fee to this image, very soft feeling - works with this image, good matting - pulls out the greens, lots to look at (a good thing)</v>
      </c>
    </row>
    <row r="18" spans="1:20" ht="7.5" customHeight="1">
      <c r="A18" s="45"/>
      <c r="B18" s="45"/>
      <c r="C18" s="71"/>
      <c r="D18" s="46"/>
      <c r="E18" s="45"/>
      <c r="F18" s="45"/>
      <c r="G18" s="45"/>
      <c r="H18" s="47"/>
      <c r="I18" s="45"/>
      <c r="J18" s="48"/>
      <c r="K18" s="48"/>
      <c r="L18" s="47"/>
      <c r="M18" s="45"/>
      <c r="N18" s="48"/>
      <c r="O18" s="48"/>
      <c r="P18" s="47"/>
      <c r="Q18" s="47"/>
      <c r="R18" s="45"/>
      <c r="S18" s="71"/>
      <c r="T18" s="121" t="str">
        <f>IF(AA19=TRUE,"TIE"," ")</f>
        <v> </v>
      </c>
    </row>
    <row r="19" spans="1:28" ht="30.75" customHeight="1">
      <c r="A19" s="3">
        <f>MAX(A11:A18)</f>
        <v>7</v>
      </c>
      <c r="B19" s="3"/>
      <c r="C19" s="77" t="s">
        <v>27</v>
      </c>
      <c r="D19" s="31" t="s">
        <v>21</v>
      </c>
      <c r="E19" s="1">
        <f>MAX(A21:A29)-E9</f>
        <v>9</v>
      </c>
      <c r="F19" s="1"/>
      <c r="G19" s="1"/>
      <c r="H19" s="44"/>
      <c r="J19" s="33"/>
      <c r="K19" s="33"/>
      <c r="L19" s="44"/>
      <c r="N19" s="33"/>
      <c r="O19" s="33"/>
      <c r="P19" s="44"/>
      <c r="Q19" s="44"/>
      <c r="T19" s="121"/>
      <c r="U19" s="49" t="str">
        <f>IF(MAX(Q11:Q18)&lt;22,MAX(Q11:Q18)," ")</f>
        <v> </v>
      </c>
      <c r="V19" s="49"/>
      <c r="Y19" s="49">
        <f>IF(U19&gt;21.99,MAX(Q11:Q18)," ")</f>
        <v>26.666666666666668</v>
      </c>
      <c r="Z19" s="49"/>
      <c r="AA19" s="32" t="b">
        <f>OR(AA20&gt;1,U20&gt;1)</f>
        <v>0</v>
      </c>
      <c r="AB19" s="32"/>
    </row>
    <row r="20" spans="1:27" ht="7.5" customHeight="1">
      <c r="A20" s="50"/>
      <c r="B20" s="50"/>
      <c r="C20" s="72"/>
      <c r="D20" s="51"/>
      <c r="E20" s="50"/>
      <c r="F20" s="50"/>
      <c r="G20" s="50"/>
      <c r="H20" s="52"/>
      <c r="I20" s="50"/>
      <c r="J20" s="53"/>
      <c r="K20" s="53"/>
      <c r="L20" s="52"/>
      <c r="M20" s="50"/>
      <c r="N20" s="53"/>
      <c r="O20" s="53"/>
      <c r="P20" s="52"/>
      <c r="Q20" s="52"/>
      <c r="R20" s="50"/>
      <c r="S20" s="72"/>
      <c r="T20" s="121"/>
      <c r="U20" s="5">
        <f>SUM(V21:V30)</f>
        <v>0</v>
      </c>
      <c r="AA20" s="5">
        <f>SUM(AB21:AB30)</f>
        <v>1</v>
      </c>
    </row>
    <row r="21" spans="1:35" ht="45.75" customHeight="1">
      <c r="A21" s="34">
        <f>A19+1</f>
        <v>8</v>
      </c>
      <c r="B21" s="34" t="s">
        <v>22</v>
      </c>
      <c r="C21" s="80" t="s">
        <v>59</v>
      </c>
      <c r="D21" s="35" t="s">
        <v>31</v>
      </c>
      <c r="E21" s="36">
        <v>6</v>
      </c>
      <c r="F21" s="37">
        <v>6</v>
      </c>
      <c r="G21" s="37">
        <v>7.5</v>
      </c>
      <c r="H21" s="38">
        <f aca="true" t="shared" si="18" ref="H21:H29">E21+F21+G21</f>
        <v>19.5</v>
      </c>
      <c r="I21" s="39">
        <v>7</v>
      </c>
      <c r="J21" s="41">
        <v>6</v>
      </c>
      <c r="K21" s="41">
        <v>7.5</v>
      </c>
      <c r="L21" s="38">
        <f aca="true" t="shared" si="19" ref="L21:L29">I21+J21+K21</f>
        <v>20.5</v>
      </c>
      <c r="M21" s="36">
        <v>7</v>
      </c>
      <c r="N21" s="41">
        <v>6</v>
      </c>
      <c r="O21" s="41">
        <v>7.5</v>
      </c>
      <c r="P21" s="38">
        <f aca="true" t="shared" si="20" ref="P21:P29">M21+N21+O21</f>
        <v>20.5</v>
      </c>
      <c r="Q21" s="42">
        <f aca="true" t="shared" si="21" ref="Q21:Q29">(H21+L21+P21)/3</f>
        <v>20.166666666666668</v>
      </c>
      <c r="R21" s="86" t="str">
        <f>VLOOKUP(AC21,'Judging Data Entry - Print'!$AC$2:$AD$6,2,FALSE)</f>
        <v> </v>
      </c>
      <c r="S21" s="70" t="s">
        <v>153</v>
      </c>
      <c r="U21" s="5" t="b">
        <f aca="true" t="shared" si="22" ref="U21:U29">AND($U$31&lt;22,Q21=$U$31)</f>
        <v>0</v>
      </c>
      <c r="V21" s="5">
        <f aca="true" t="shared" si="23" ref="V21:V29">IF(U21=TRUE,1,0)</f>
        <v>0</v>
      </c>
      <c r="W21" s="5" t="b">
        <f aca="true" t="shared" si="24" ref="W21:W29">AND($U$20=0,Q21&gt;21.99)</f>
        <v>0</v>
      </c>
      <c r="X21" s="5">
        <f aca="true" t="shared" si="25" ref="X21:X29">IF(W21=TRUE,1,0)</f>
        <v>0</v>
      </c>
      <c r="Y21" s="5" t="b">
        <f aca="true" t="shared" si="26" ref="Y21:Y29">AND($U$20=0,Q21=$Y$31)</f>
        <v>0</v>
      </c>
      <c r="Z21" s="5">
        <f aca="true" t="shared" si="27" ref="Z21:Z29">IF(Y21=TRUE,2,0)</f>
        <v>0</v>
      </c>
      <c r="AA21" s="5" t="b">
        <f aca="true" t="shared" si="28" ref="AA21:AA29">AND(AC21=MAX($AC$21:$AC$30))</f>
        <v>0</v>
      </c>
      <c r="AB21" s="5">
        <f aca="true" t="shared" si="29" ref="AB21:AB29">IF(AA21=TRUE,1,0)</f>
        <v>0</v>
      </c>
      <c r="AC21" s="5">
        <f aca="true" t="shared" si="30" ref="AC21:AC29">U21+(W21*2)+X21+Y21+Z21</f>
        <v>0</v>
      </c>
      <c r="AE21" s="43">
        <f aca="true" t="shared" si="31" ref="AE21:AE29">Q21</f>
        <v>20.166666666666668</v>
      </c>
      <c r="AG21" s="44" t="str">
        <f aca="true" t="shared" si="32" ref="AG21:AG29">CONCATENATE("Score: ",ROUND(Q21,1),"/30")</f>
        <v>Score: 20.2/30</v>
      </c>
      <c r="AH21" s="44">
        <f aca="true" t="shared" si="33" ref="AH21:AH29">IF(R21="HM","Honorable Mention",IF(R21="PM","Print of the Month",""))</f>
      </c>
      <c r="AI21" s="4" t="str">
        <f aca="true" t="shared" si="34" ref="AI21:AI29">CONCATENATE("'",C21,"'"," by ",D21,CHAR(10),AG21,CHAR(10),AH21,CHAR(10),"Judges Comments: ",S21)</f>
        <v>'A Bug's Life' by Cathy Anderson
Score: 20.2/30
Judges Comments: subject is sharp, good depth of field in this macro image, your eyes are nicely led to the subject with the framing of the subject, there seems to be an awkwardness with the flower being slightly off center - move it to dead-center or more off center than it is, bottom right corner is too distracting (a little too blown out)</v>
      </c>
    </row>
    <row r="22" spans="1:35" ht="45.75" customHeight="1">
      <c r="A22" s="34">
        <f aca="true" t="shared" si="35" ref="A22:A29">A21+1</f>
        <v>9</v>
      </c>
      <c r="B22" s="34" t="s">
        <v>22</v>
      </c>
      <c r="C22" s="80" t="s">
        <v>60</v>
      </c>
      <c r="D22" s="35" t="s">
        <v>37</v>
      </c>
      <c r="E22" s="36">
        <v>6</v>
      </c>
      <c r="F22" s="37">
        <v>6</v>
      </c>
      <c r="G22" s="37">
        <v>7</v>
      </c>
      <c r="H22" s="38">
        <f t="shared" si="18"/>
        <v>19</v>
      </c>
      <c r="I22" s="39">
        <v>6</v>
      </c>
      <c r="J22" s="41">
        <v>6</v>
      </c>
      <c r="K22" s="41">
        <v>7</v>
      </c>
      <c r="L22" s="38">
        <f t="shared" si="19"/>
        <v>19</v>
      </c>
      <c r="M22" s="36">
        <v>7</v>
      </c>
      <c r="N22" s="41">
        <v>6</v>
      </c>
      <c r="O22" s="41">
        <v>7</v>
      </c>
      <c r="P22" s="38">
        <f t="shared" si="20"/>
        <v>20</v>
      </c>
      <c r="Q22" s="42">
        <f t="shared" si="21"/>
        <v>19.333333333333332</v>
      </c>
      <c r="R22" s="86" t="str">
        <f>VLOOKUP(AC22,'Judging Data Entry - Print'!$AC$2:$AD$6,2,FALSE)</f>
        <v> </v>
      </c>
      <c r="S22" s="70" t="s">
        <v>219</v>
      </c>
      <c r="U22" s="5" t="b">
        <f t="shared" si="22"/>
        <v>0</v>
      </c>
      <c r="V22" s="5">
        <f t="shared" si="23"/>
        <v>0</v>
      </c>
      <c r="W22" s="5" t="b">
        <f t="shared" si="24"/>
        <v>0</v>
      </c>
      <c r="X22" s="5">
        <f t="shared" si="25"/>
        <v>0</v>
      </c>
      <c r="Y22" s="5" t="b">
        <f t="shared" si="26"/>
        <v>0</v>
      </c>
      <c r="Z22" s="5">
        <f t="shared" si="27"/>
        <v>0</v>
      </c>
      <c r="AA22" s="5" t="b">
        <f t="shared" si="28"/>
        <v>0</v>
      </c>
      <c r="AB22" s="5">
        <f t="shared" si="29"/>
        <v>0</v>
      </c>
      <c r="AC22" s="5">
        <f t="shared" si="30"/>
        <v>0</v>
      </c>
      <c r="AE22" s="43">
        <f t="shared" si="31"/>
        <v>19.333333333333332</v>
      </c>
      <c r="AG22" s="44" t="str">
        <f t="shared" si="32"/>
        <v>Score: 19.3/30</v>
      </c>
      <c r="AH22" s="44">
        <f t="shared" si="33"/>
      </c>
      <c r="AI22" s="4" t="str">
        <f t="shared" si="34"/>
        <v>'Frosty Friday' by Penny Dyck
Score: 19.3/30
Judges Comments: good detail in the bridge, definitely a high-key image, does have a frosty feel to it, bridge is the anchor point but there is not enough of it - crop more of the white out, title definitely matches, a panoramic crop may have been a better choice</v>
      </c>
    </row>
    <row r="23" spans="1:35" ht="45.75" customHeight="1">
      <c r="A23" s="34">
        <f t="shared" si="35"/>
        <v>10</v>
      </c>
      <c r="B23" s="34" t="s">
        <v>22</v>
      </c>
      <c r="C23" s="80" t="s">
        <v>61</v>
      </c>
      <c r="D23" s="35" t="s">
        <v>48</v>
      </c>
      <c r="E23" s="36">
        <v>7</v>
      </c>
      <c r="F23" s="37">
        <v>7</v>
      </c>
      <c r="G23" s="37">
        <v>10</v>
      </c>
      <c r="H23" s="38">
        <f t="shared" si="18"/>
        <v>24</v>
      </c>
      <c r="I23" s="39">
        <v>7</v>
      </c>
      <c r="J23" s="41">
        <v>7</v>
      </c>
      <c r="K23" s="41">
        <v>10</v>
      </c>
      <c r="L23" s="38">
        <f t="shared" si="19"/>
        <v>24</v>
      </c>
      <c r="M23" s="36">
        <v>8</v>
      </c>
      <c r="N23" s="41">
        <v>6</v>
      </c>
      <c r="O23" s="41">
        <v>10</v>
      </c>
      <c r="P23" s="38">
        <f t="shared" si="20"/>
        <v>24</v>
      </c>
      <c r="Q23" s="42">
        <f t="shared" si="21"/>
        <v>24</v>
      </c>
      <c r="R23" s="86" t="str">
        <f>VLOOKUP(AC23,'Judging Data Entry - Print'!$AC$2:$AD$6,2,FALSE)</f>
        <v>HM</v>
      </c>
      <c r="S23" s="70" t="s">
        <v>154</v>
      </c>
      <c r="U23" s="5" t="b">
        <f t="shared" si="22"/>
        <v>0</v>
      </c>
      <c r="V23" s="5">
        <f t="shared" si="23"/>
        <v>0</v>
      </c>
      <c r="W23" s="5" t="b">
        <f t="shared" si="24"/>
        <v>1</v>
      </c>
      <c r="X23" s="5">
        <f t="shared" si="25"/>
        <v>1</v>
      </c>
      <c r="Y23" s="5" t="b">
        <f t="shared" si="26"/>
        <v>0</v>
      </c>
      <c r="Z23" s="5">
        <f t="shared" si="27"/>
        <v>0</v>
      </c>
      <c r="AA23" s="5" t="b">
        <f t="shared" si="28"/>
        <v>0</v>
      </c>
      <c r="AB23" s="5">
        <f t="shared" si="29"/>
        <v>0</v>
      </c>
      <c r="AC23" s="5">
        <f t="shared" si="30"/>
        <v>3</v>
      </c>
      <c r="AE23" s="43">
        <f t="shared" si="31"/>
        <v>24</v>
      </c>
      <c r="AG23" s="44" t="str">
        <f t="shared" si="32"/>
        <v>Score: 24/30</v>
      </c>
      <c r="AH23" s="44" t="str">
        <f t="shared" si="33"/>
        <v>Honorable Mention</v>
      </c>
      <c r="AI23" s="4" t="str">
        <f t="shared" si="34"/>
        <v>'Pristine' by Gordon Sukut
Score: 24/30
Honorable Mention
Judges Comments: very good high-key image, great sharp detail, title matches - nice clean image, interesting choice of subject and the use of 3's, cup is leaning a little - throws you off balance a little</v>
      </c>
    </row>
    <row r="24" spans="1:35" ht="45.75" customHeight="1">
      <c r="A24" s="34">
        <f t="shared" si="35"/>
        <v>11</v>
      </c>
      <c r="B24" s="97" t="s">
        <v>22</v>
      </c>
      <c r="C24" s="108" t="s">
        <v>62</v>
      </c>
      <c r="D24" s="99" t="s">
        <v>39</v>
      </c>
      <c r="E24" s="100">
        <v>9</v>
      </c>
      <c r="F24" s="101">
        <v>8</v>
      </c>
      <c r="G24" s="101">
        <v>9.5</v>
      </c>
      <c r="H24" s="102">
        <f t="shared" si="18"/>
        <v>26.5</v>
      </c>
      <c r="I24" s="103">
        <v>9</v>
      </c>
      <c r="J24" s="104">
        <v>8</v>
      </c>
      <c r="K24" s="104">
        <v>9.5</v>
      </c>
      <c r="L24" s="102">
        <f t="shared" si="19"/>
        <v>26.5</v>
      </c>
      <c r="M24" s="100">
        <v>9</v>
      </c>
      <c r="N24" s="104">
        <v>8</v>
      </c>
      <c r="O24" s="104">
        <v>9.5</v>
      </c>
      <c r="P24" s="102">
        <f t="shared" si="20"/>
        <v>26.5</v>
      </c>
      <c r="Q24" s="105">
        <f t="shared" si="21"/>
        <v>26.5</v>
      </c>
      <c r="R24" s="106" t="str">
        <f>VLOOKUP(AC24,'Judging Data Entry - Print'!$AC$2:$AD$6,2,FALSE)</f>
        <v>PM</v>
      </c>
      <c r="S24" s="107" t="s">
        <v>155</v>
      </c>
      <c r="U24" s="5" t="b">
        <f t="shared" si="22"/>
        <v>0</v>
      </c>
      <c r="V24" s="5">
        <f t="shared" si="23"/>
        <v>0</v>
      </c>
      <c r="W24" s="5" t="b">
        <f t="shared" si="24"/>
        <v>1</v>
      </c>
      <c r="X24" s="5">
        <f t="shared" si="25"/>
        <v>1</v>
      </c>
      <c r="Y24" s="5" t="b">
        <f t="shared" si="26"/>
        <v>1</v>
      </c>
      <c r="Z24" s="5">
        <f t="shared" si="27"/>
        <v>2</v>
      </c>
      <c r="AA24" s="5" t="b">
        <f t="shared" si="28"/>
        <v>1</v>
      </c>
      <c r="AB24" s="5">
        <f t="shared" si="29"/>
        <v>1</v>
      </c>
      <c r="AC24" s="5">
        <f t="shared" si="30"/>
        <v>6</v>
      </c>
      <c r="AE24" s="43">
        <f t="shared" si="31"/>
        <v>26.5</v>
      </c>
      <c r="AG24" s="44" t="str">
        <f t="shared" si="32"/>
        <v>Score: 26.5/30</v>
      </c>
      <c r="AH24" s="44" t="str">
        <f t="shared" si="33"/>
        <v>Print of the Month</v>
      </c>
      <c r="AI24" s="117" t="str">
        <f t="shared" si="34"/>
        <v>'Secret Initiation' by Ken Greenhorn
Score: 26.5/30
Print of the Month
Judges Comments: good low-key example, powerful image, good color choice - great impact, framed well, crisp where it needs to be - on the face, makes you wonder if you should be there, good timing</v>
      </c>
    </row>
    <row r="25" spans="1:35" ht="45.75" customHeight="1">
      <c r="A25" s="34">
        <f t="shared" si="35"/>
        <v>12</v>
      </c>
      <c r="B25" s="34" t="s">
        <v>22</v>
      </c>
      <c r="C25" s="81" t="s">
        <v>63</v>
      </c>
      <c r="D25" s="35" t="s">
        <v>53</v>
      </c>
      <c r="E25" s="36">
        <v>7</v>
      </c>
      <c r="F25" s="37">
        <v>7</v>
      </c>
      <c r="G25" s="37">
        <v>7.5</v>
      </c>
      <c r="H25" s="38">
        <f t="shared" si="18"/>
        <v>21.5</v>
      </c>
      <c r="I25" s="39">
        <v>8</v>
      </c>
      <c r="J25" s="41">
        <v>7</v>
      </c>
      <c r="K25" s="41">
        <v>7.5</v>
      </c>
      <c r="L25" s="38">
        <f t="shared" si="19"/>
        <v>22.5</v>
      </c>
      <c r="M25" s="36">
        <v>8</v>
      </c>
      <c r="N25" s="41">
        <v>7</v>
      </c>
      <c r="O25" s="41">
        <v>7.5</v>
      </c>
      <c r="P25" s="38">
        <f t="shared" si="20"/>
        <v>22.5</v>
      </c>
      <c r="Q25" s="42">
        <f t="shared" si="21"/>
        <v>22.166666666666668</v>
      </c>
      <c r="R25" s="86" t="str">
        <f>VLOOKUP(AC25,'Judging Data Entry - Print'!$AC$2:$AD$6,2,FALSE)</f>
        <v>HM</v>
      </c>
      <c r="S25" s="70" t="s">
        <v>220</v>
      </c>
      <c r="U25" s="5" t="b">
        <f t="shared" si="22"/>
        <v>0</v>
      </c>
      <c r="V25" s="5">
        <f t="shared" si="23"/>
        <v>0</v>
      </c>
      <c r="W25" s="5" t="b">
        <f t="shared" si="24"/>
        <v>1</v>
      </c>
      <c r="X25" s="5">
        <f t="shared" si="25"/>
        <v>1</v>
      </c>
      <c r="Y25" s="5" t="b">
        <f t="shared" si="26"/>
        <v>0</v>
      </c>
      <c r="Z25" s="5">
        <f t="shared" si="27"/>
        <v>0</v>
      </c>
      <c r="AA25" s="5" t="b">
        <f t="shared" si="28"/>
        <v>0</v>
      </c>
      <c r="AB25" s="5">
        <f t="shared" si="29"/>
        <v>0</v>
      </c>
      <c r="AC25" s="5">
        <f t="shared" si="30"/>
        <v>3</v>
      </c>
      <c r="AE25" s="43">
        <f t="shared" si="31"/>
        <v>22.166666666666668</v>
      </c>
      <c r="AG25" s="44" t="str">
        <f t="shared" si="32"/>
        <v>Score: 22.2/30</v>
      </c>
      <c r="AH25" s="44" t="str">
        <f t="shared" si="33"/>
        <v>Honorable Mention</v>
      </c>
      <c r="AI25" s="4" t="str">
        <f t="shared" si="34"/>
        <v>'Shattered ' by Bob Anderson
Score: 22.2/30
Honorable Mention
Judges Comments: good contrast, crisp in all the right places, a more straight-on shot would give you sharper lines in the frame, move the subject to dead center or more off center, eerie feeling to this image, color suits this image</v>
      </c>
    </row>
    <row r="26" spans="1:35" ht="45.75" customHeight="1">
      <c r="A26" s="34">
        <f t="shared" si="35"/>
        <v>13</v>
      </c>
      <c r="B26" s="34" t="s">
        <v>22</v>
      </c>
      <c r="C26" s="80" t="s">
        <v>64</v>
      </c>
      <c r="D26" s="35" t="s">
        <v>47</v>
      </c>
      <c r="E26" s="36">
        <v>8</v>
      </c>
      <c r="F26" s="37">
        <v>7</v>
      </c>
      <c r="G26" s="37">
        <v>7</v>
      </c>
      <c r="H26" s="38">
        <f t="shared" si="18"/>
        <v>22</v>
      </c>
      <c r="I26" s="39">
        <v>8</v>
      </c>
      <c r="J26" s="41">
        <v>7</v>
      </c>
      <c r="K26" s="41">
        <v>8</v>
      </c>
      <c r="L26" s="38">
        <f t="shared" si="19"/>
        <v>23</v>
      </c>
      <c r="M26" s="36">
        <v>6</v>
      </c>
      <c r="N26" s="41">
        <v>6</v>
      </c>
      <c r="O26" s="41">
        <v>6</v>
      </c>
      <c r="P26" s="38">
        <f t="shared" si="20"/>
        <v>18</v>
      </c>
      <c r="Q26" s="42">
        <f t="shared" si="21"/>
        <v>21</v>
      </c>
      <c r="R26" s="86" t="str">
        <f>VLOOKUP(AC26,'Judging Data Entry - Print'!$AC$2:$AD$6,2,FALSE)</f>
        <v> </v>
      </c>
      <c r="S26" s="70" t="s">
        <v>156</v>
      </c>
      <c r="U26" s="5" t="b">
        <f t="shared" si="22"/>
        <v>0</v>
      </c>
      <c r="V26" s="5">
        <f t="shared" si="23"/>
        <v>0</v>
      </c>
      <c r="W26" s="5" t="b">
        <f t="shared" si="24"/>
        <v>0</v>
      </c>
      <c r="X26" s="5">
        <f t="shared" si="25"/>
        <v>0</v>
      </c>
      <c r="Y26" s="5" t="b">
        <f t="shared" si="26"/>
        <v>0</v>
      </c>
      <c r="Z26" s="5">
        <f t="shared" si="27"/>
        <v>0</v>
      </c>
      <c r="AA26" s="5" t="b">
        <f t="shared" si="28"/>
        <v>0</v>
      </c>
      <c r="AB26" s="5">
        <f t="shared" si="29"/>
        <v>0</v>
      </c>
      <c r="AC26" s="5">
        <f t="shared" si="30"/>
        <v>0</v>
      </c>
      <c r="AE26" s="43">
        <f t="shared" si="31"/>
        <v>21</v>
      </c>
      <c r="AG26" s="44" t="str">
        <f t="shared" si="32"/>
        <v>Score: 21/30</v>
      </c>
      <c r="AH26" s="44">
        <f t="shared" si="33"/>
      </c>
      <c r="AI26" s="4" t="str">
        <f t="shared" si="34"/>
        <v>'Some Things Get Better With Age' by Barry Singer
Score: 21/30
Judges Comments: fits the clinic very well, the black has a great deep feeling, nice side lighting, good framing, nice interesting subject, image seems like it might work better in the AR category</v>
      </c>
    </row>
    <row r="27" spans="1:35" ht="45.75" customHeight="1">
      <c r="A27" s="34">
        <f t="shared" si="35"/>
        <v>14</v>
      </c>
      <c r="B27" s="34" t="s">
        <v>22</v>
      </c>
      <c r="C27" s="80" t="s">
        <v>65</v>
      </c>
      <c r="D27" s="35" t="s">
        <v>40</v>
      </c>
      <c r="E27" s="36">
        <v>8</v>
      </c>
      <c r="F27" s="37">
        <v>8</v>
      </c>
      <c r="G27" s="37">
        <v>8</v>
      </c>
      <c r="H27" s="38">
        <f t="shared" si="18"/>
        <v>24</v>
      </c>
      <c r="I27" s="39">
        <v>8</v>
      </c>
      <c r="J27" s="41">
        <v>7</v>
      </c>
      <c r="K27" s="41">
        <v>8.5</v>
      </c>
      <c r="L27" s="38">
        <f t="shared" si="19"/>
        <v>23.5</v>
      </c>
      <c r="M27" s="36">
        <v>9</v>
      </c>
      <c r="N27" s="41">
        <v>7</v>
      </c>
      <c r="O27" s="41">
        <v>8.5</v>
      </c>
      <c r="P27" s="38">
        <f t="shared" si="20"/>
        <v>24.5</v>
      </c>
      <c r="Q27" s="42">
        <f t="shared" si="21"/>
        <v>24</v>
      </c>
      <c r="R27" s="86" t="str">
        <f>VLOOKUP(AC27,'Judging Data Entry - Print'!$AC$2:$AD$6,2,FALSE)</f>
        <v>HM</v>
      </c>
      <c r="S27" s="70" t="s">
        <v>157</v>
      </c>
      <c r="U27" s="5" t="b">
        <f t="shared" si="22"/>
        <v>0</v>
      </c>
      <c r="V27" s="5">
        <f t="shared" si="23"/>
        <v>0</v>
      </c>
      <c r="W27" s="5" t="b">
        <f t="shared" si="24"/>
        <v>1</v>
      </c>
      <c r="X27" s="5">
        <f t="shared" si="25"/>
        <v>1</v>
      </c>
      <c r="Y27" s="5" t="b">
        <f t="shared" si="26"/>
        <v>0</v>
      </c>
      <c r="Z27" s="5">
        <f t="shared" si="27"/>
        <v>0</v>
      </c>
      <c r="AA27" s="5" t="b">
        <f t="shared" si="28"/>
        <v>0</v>
      </c>
      <c r="AB27" s="5">
        <f t="shared" si="29"/>
        <v>0</v>
      </c>
      <c r="AC27" s="5">
        <f t="shared" si="30"/>
        <v>3</v>
      </c>
      <c r="AE27" s="43">
        <f t="shared" si="31"/>
        <v>24</v>
      </c>
      <c r="AG27" s="44" t="str">
        <f t="shared" si="32"/>
        <v>Score: 24/30</v>
      </c>
      <c r="AH27" s="44" t="str">
        <f t="shared" si="33"/>
        <v>Honorable Mention</v>
      </c>
      <c r="AI27" s="4" t="str">
        <f t="shared" si="34"/>
        <v>'Study Notes' by Bruce Guenter
Score: 24/30
Honorable Mention
Judges Comments: gorgeous lighting, 3 nicely distinct layer, needs to be more centered of more off-centered, nice crisp notes, would make a great advertising photo, good execution</v>
      </c>
    </row>
    <row r="28" spans="1:35" ht="45.75" customHeight="1">
      <c r="A28" s="34">
        <f t="shared" si="35"/>
        <v>15</v>
      </c>
      <c r="B28" s="34" t="s">
        <v>22</v>
      </c>
      <c r="C28" s="80" t="s">
        <v>66</v>
      </c>
      <c r="D28" s="35" t="s">
        <v>46</v>
      </c>
      <c r="E28" s="36">
        <v>5</v>
      </c>
      <c r="F28" s="37">
        <v>6</v>
      </c>
      <c r="G28" s="37">
        <v>7</v>
      </c>
      <c r="H28" s="38">
        <f t="shared" si="18"/>
        <v>18</v>
      </c>
      <c r="I28" s="39">
        <v>5</v>
      </c>
      <c r="J28" s="41">
        <v>6</v>
      </c>
      <c r="K28" s="41">
        <v>7</v>
      </c>
      <c r="L28" s="38">
        <f t="shared" si="19"/>
        <v>18</v>
      </c>
      <c r="M28" s="36">
        <v>6</v>
      </c>
      <c r="N28" s="41">
        <v>6</v>
      </c>
      <c r="O28" s="41">
        <v>7</v>
      </c>
      <c r="P28" s="38">
        <f t="shared" si="20"/>
        <v>19</v>
      </c>
      <c r="Q28" s="42">
        <f t="shared" si="21"/>
        <v>18.333333333333332</v>
      </c>
      <c r="R28" s="86" t="str">
        <f>VLOOKUP(AC28,'Judging Data Entry - Print'!$AC$2:$AD$6,2,FALSE)</f>
        <v> </v>
      </c>
      <c r="S28" s="70" t="s">
        <v>221</v>
      </c>
      <c r="U28" s="5" t="b">
        <f t="shared" si="22"/>
        <v>0</v>
      </c>
      <c r="V28" s="5">
        <f t="shared" si="23"/>
        <v>0</v>
      </c>
      <c r="W28" s="5" t="b">
        <f t="shared" si="24"/>
        <v>0</v>
      </c>
      <c r="X28" s="5">
        <f t="shared" si="25"/>
        <v>0</v>
      </c>
      <c r="Y28" s="5" t="b">
        <f t="shared" si="26"/>
        <v>0</v>
      </c>
      <c r="Z28" s="5">
        <f t="shared" si="27"/>
        <v>0</v>
      </c>
      <c r="AA28" s="5" t="b">
        <f t="shared" si="28"/>
        <v>0</v>
      </c>
      <c r="AB28" s="5">
        <f t="shared" si="29"/>
        <v>0</v>
      </c>
      <c r="AC28" s="5">
        <f t="shared" si="30"/>
        <v>0</v>
      </c>
      <c r="AE28" s="43">
        <f t="shared" si="31"/>
        <v>18.333333333333332</v>
      </c>
      <c r="AG28" s="44" t="str">
        <f t="shared" si="32"/>
        <v>Score: 18.3/30</v>
      </c>
      <c r="AH28" s="44">
        <f t="shared" si="33"/>
      </c>
      <c r="AI28" s="4" t="str">
        <f t="shared" si="34"/>
        <v>'Through The Trees' by Dale Read
Score: 18.3/30
Judges Comments: a lot going on - no main subject - no story, confusion as to whether this is high or low key, "horizon" seems to be  leaning to the left</v>
      </c>
    </row>
    <row r="29" spans="1:35" ht="45.75" customHeight="1">
      <c r="A29" s="34">
        <f t="shared" si="35"/>
        <v>16</v>
      </c>
      <c r="B29" s="34" t="s">
        <v>22</v>
      </c>
      <c r="C29" s="80" t="s">
        <v>67</v>
      </c>
      <c r="D29" s="35" t="s">
        <v>42</v>
      </c>
      <c r="E29" s="36">
        <v>7</v>
      </c>
      <c r="F29" s="37">
        <v>7</v>
      </c>
      <c r="G29" s="37">
        <v>7.5</v>
      </c>
      <c r="H29" s="38">
        <f t="shared" si="18"/>
        <v>21.5</v>
      </c>
      <c r="I29" s="39">
        <v>6</v>
      </c>
      <c r="J29" s="41">
        <v>7</v>
      </c>
      <c r="K29" s="41">
        <v>7</v>
      </c>
      <c r="L29" s="38">
        <f t="shared" si="19"/>
        <v>20</v>
      </c>
      <c r="M29" s="36">
        <v>8</v>
      </c>
      <c r="N29" s="41">
        <v>7</v>
      </c>
      <c r="O29" s="41">
        <v>8</v>
      </c>
      <c r="P29" s="38">
        <f t="shared" si="20"/>
        <v>23</v>
      </c>
      <c r="Q29" s="42">
        <f t="shared" si="21"/>
        <v>21.5</v>
      </c>
      <c r="R29" s="86" t="str">
        <f>VLOOKUP(AC29,'Judging Data Entry - Print'!$AC$2:$AD$6,2,FALSE)</f>
        <v> </v>
      </c>
      <c r="S29" s="70" t="s">
        <v>158</v>
      </c>
      <c r="U29" s="5" t="b">
        <f t="shared" si="22"/>
        <v>0</v>
      </c>
      <c r="V29" s="5">
        <f t="shared" si="23"/>
        <v>0</v>
      </c>
      <c r="W29" s="5" t="b">
        <f t="shared" si="24"/>
        <v>0</v>
      </c>
      <c r="X29" s="5">
        <f t="shared" si="25"/>
        <v>0</v>
      </c>
      <c r="Y29" s="5" t="b">
        <f t="shared" si="26"/>
        <v>0</v>
      </c>
      <c r="Z29" s="5">
        <f t="shared" si="27"/>
        <v>0</v>
      </c>
      <c r="AA29" s="5" t="b">
        <f t="shared" si="28"/>
        <v>0</v>
      </c>
      <c r="AB29" s="5">
        <f t="shared" si="29"/>
        <v>0</v>
      </c>
      <c r="AC29" s="5">
        <f t="shared" si="30"/>
        <v>0</v>
      </c>
      <c r="AE29" s="43">
        <f t="shared" si="31"/>
        <v>21.5</v>
      </c>
      <c r="AG29" s="44" t="str">
        <f t="shared" si="32"/>
        <v>Score: 21.5/30</v>
      </c>
      <c r="AH29" s="44">
        <f t="shared" si="33"/>
      </c>
      <c r="AI29" s="4" t="str">
        <f t="shared" si="34"/>
        <v>'Wonder' by Hans Holtkamp
Score: 21.5/30
Judges Comments: good title, nice high key image, nice framing, great shadowing, left background appears to be chopped out (possible weak post processing), focus does not seem to be on the eyes, square framing works</v>
      </c>
    </row>
    <row r="30" spans="1:20" ht="8.25" customHeight="1">
      <c r="A30" s="45"/>
      <c r="B30" s="45"/>
      <c r="C30" s="71"/>
      <c r="D30" s="46"/>
      <c r="E30" s="45"/>
      <c r="F30" s="45"/>
      <c r="G30" s="45"/>
      <c r="H30" s="47"/>
      <c r="I30" s="45"/>
      <c r="J30" s="48"/>
      <c r="K30" s="48"/>
      <c r="L30" s="47"/>
      <c r="M30" s="45"/>
      <c r="N30" s="48"/>
      <c r="O30" s="48"/>
      <c r="P30" s="47"/>
      <c r="Q30" s="47"/>
      <c r="R30" s="54"/>
      <c r="S30" s="71"/>
      <c r="T30" s="121" t="str">
        <f>IF(AA31=TRUE,"TIE"," ")</f>
        <v> </v>
      </c>
    </row>
    <row r="31" spans="1:28" ht="30.75" customHeight="1">
      <c r="A31" s="3">
        <f>MAX(A21:A30)</f>
        <v>16</v>
      </c>
      <c r="B31" s="3"/>
      <c r="C31" s="77" t="s">
        <v>25</v>
      </c>
      <c r="D31" s="31" t="s">
        <v>21</v>
      </c>
      <c r="E31" s="1">
        <f>MAX(A33:A42)-E19-E9</f>
        <v>10</v>
      </c>
      <c r="F31" s="1"/>
      <c r="G31" s="1"/>
      <c r="H31" s="44"/>
      <c r="L31" s="44"/>
      <c r="P31" s="44"/>
      <c r="Q31" s="44"/>
      <c r="R31" s="30"/>
      <c r="T31" s="121"/>
      <c r="U31" s="49" t="str">
        <f>IF(MAX(Q21:Q30)&lt;22,MAX(Q21:Q30)," ")</f>
        <v> </v>
      </c>
      <c r="V31" s="49"/>
      <c r="Y31" s="49">
        <f>IF(U31&gt;21.99,MAX(Q21:Q30)," ")</f>
        <v>26.5</v>
      </c>
      <c r="AA31" s="32" t="b">
        <f>OR(AA32&gt;1,U32&gt;1)</f>
        <v>0</v>
      </c>
      <c r="AB31" s="32"/>
    </row>
    <row r="32" spans="1:30" s="57" customFormat="1" ht="6" customHeight="1">
      <c r="A32" s="50"/>
      <c r="B32" s="50"/>
      <c r="C32" s="73"/>
      <c r="D32" s="55"/>
      <c r="E32" s="50"/>
      <c r="F32" s="50"/>
      <c r="G32" s="50"/>
      <c r="H32" s="52"/>
      <c r="I32" s="50"/>
      <c r="J32" s="50"/>
      <c r="K32" s="50"/>
      <c r="L32" s="52"/>
      <c r="M32" s="50"/>
      <c r="N32" s="50"/>
      <c r="O32" s="50"/>
      <c r="P32" s="52"/>
      <c r="Q32" s="52"/>
      <c r="R32" s="56"/>
      <c r="S32" s="73"/>
      <c r="T32" s="121"/>
      <c r="U32" s="5">
        <f>SUM(V33:V43)</f>
        <v>0</v>
      </c>
      <c r="V32" s="5"/>
      <c r="W32" s="5"/>
      <c r="X32" s="5"/>
      <c r="Y32" s="5"/>
      <c r="Z32" s="5"/>
      <c r="AA32" s="5">
        <f>SUM(AB33:AB43)</f>
        <v>1</v>
      </c>
      <c r="AB32" s="5"/>
      <c r="AC32" s="5"/>
      <c r="AD32" s="5"/>
    </row>
    <row r="33" spans="1:35" ht="45.75" customHeight="1">
      <c r="A33" s="34">
        <f>A31+1</f>
        <v>17</v>
      </c>
      <c r="B33" s="34" t="s">
        <v>23</v>
      </c>
      <c r="C33" s="80" t="s">
        <v>68</v>
      </c>
      <c r="D33" s="35" t="s">
        <v>42</v>
      </c>
      <c r="E33" s="58">
        <v>8</v>
      </c>
      <c r="F33" s="59">
        <v>8</v>
      </c>
      <c r="G33" s="59">
        <v>8.5</v>
      </c>
      <c r="H33" s="60">
        <f aca="true" t="shared" si="36" ref="H33:H42">E33+F33+G33</f>
        <v>24.5</v>
      </c>
      <c r="I33" s="61">
        <v>8</v>
      </c>
      <c r="J33" s="62">
        <v>7</v>
      </c>
      <c r="K33" s="62">
        <v>7</v>
      </c>
      <c r="L33" s="63">
        <f aca="true" t="shared" si="37" ref="L33:L42">I33+J33+K33</f>
        <v>22</v>
      </c>
      <c r="M33" s="58">
        <v>8</v>
      </c>
      <c r="N33" s="62">
        <v>8</v>
      </c>
      <c r="O33" s="62">
        <v>7</v>
      </c>
      <c r="P33" s="60">
        <f aca="true" t="shared" si="38" ref="P33:P42">M33+N33+O33</f>
        <v>23</v>
      </c>
      <c r="Q33" s="42">
        <f aca="true" t="shared" si="39" ref="Q33:Q42">(H33+L33+P33)/3</f>
        <v>23.166666666666668</v>
      </c>
      <c r="R33" s="86" t="str">
        <f>VLOOKUP(AC33,'Judging Data Entry - Print'!$AC$2:$AD$6,2,FALSE)</f>
        <v>HM</v>
      </c>
      <c r="S33" s="74" t="s">
        <v>159</v>
      </c>
      <c r="U33" s="5" t="b">
        <f aca="true" t="shared" si="40" ref="U33:U42">AND($U$44&lt;22,Q33=$U$44)</f>
        <v>0</v>
      </c>
      <c r="V33" s="5">
        <f aca="true" t="shared" si="41" ref="V33:V42">IF(U33=TRUE,1,0)</f>
        <v>0</v>
      </c>
      <c r="W33" s="5" t="b">
        <f aca="true" t="shared" si="42" ref="W33:W42">AND($U$32=0,Q33&gt;21.99)</f>
        <v>1</v>
      </c>
      <c r="X33" s="5">
        <f aca="true" t="shared" si="43" ref="X33:X42">IF(W33=TRUE,1,0)</f>
        <v>1</v>
      </c>
      <c r="Y33" s="5" t="b">
        <f aca="true" t="shared" si="44" ref="Y33:Y42">AND($U$32=0,Q33=$Y$44)</f>
        <v>0</v>
      </c>
      <c r="Z33" s="5">
        <f aca="true" t="shared" si="45" ref="Z33:Z42">IF(Y33=TRUE,2,0)</f>
        <v>0</v>
      </c>
      <c r="AA33" s="5" t="b">
        <f aca="true" t="shared" si="46" ref="AA33:AA42">AND(AC33=MAX($AC$33:$AC$43))</f>
        <v>0</v>
      </c>
      <c r="AB33" s="5">
        <f aca="true" t="shared" si="47" ref="AB33:AB42">IF(AA33=TRUE,1,0)</f>
        <v>0</v>
      </c>
      <c r="AC33" s="5">
        <f aca="true" t="shared" si="48" ref="AC33:AC42">U33+(W33*2)+X33+Y33+Z33</f>
        <v>3</v>
      </c>
      <c r="AE33" s="43">
        <f aca="true" t="shared" si="49" ref="AE33:AE42">Q33</f>
        <v>23.166666666666668</v>
      </c>
      <c r="AG33" s="44" t="str">
        <f aca="true" t="shared" si="50" ref="AG33:AG42">CONCATENATE("Score: ",ROUND(Q33,1),"/30")</f>
        <v>Score: 23.2/30</v>
      </c>
      <c r="AH33" s="44" t="str">
        <f aca="true" t="shared" si="51" ref="AH33:AH42">IF(R33="HM","Honorable Mention",IF(R33="PM","Print of the Month",""))</f>
        <v>Honorable Mention</v>
      </c>
      <c r="AI33" s="4" t="str">
        <f aca="true" t="shared" si="52" ref="AI33:AI42">CONCATENATE("'",C33,"'"," by ",D33,CHAR(10),AG33,CHAR(10),AH33,CHAR(10),"Judges Comments: ",S33)</f>
        <v>'Boffin Blue' by Hans Holtkamp
Score: 23.2/30
Honorable Mention
Judges Comments: seems to be some haloing around the petals, great subject choice, very nice low-key image, very nice composition</v>
      </c>
    </row>
    <row r="34" spans="1:35" ht="45.75" customHeight="1">
      <c r="A34" s="34">
        <f aca="true" t="shared" si="53" ref="A34:A42">A33+1</f>
        <v>18</v>
      </c>
      <c r="B34" s="34" t="s">
        <v>23</v>
      </c>
      <c r="C34" s="80" t="s">
        <v>160</v>
      </c>
      <c r="D34" s="35" t="s">
        <v>78</v>
      </c>
      <c r="E34" s="58">
        <v>6</v>
      </c>
      <c r="F34" s="59">
        <v>8</v>
      </c>
      <c r="G34" s="59">
        <v>8.5</v>
      </c>
      <c r="H34" s="60">
        <f>E34+F34+G34</f>
        <v>22.5</v>
      </c>
      <c r="I34" s="61">
        <v>6</v>
      </c>
      <c r="J34" s="62">
        <v>7</v>
      </c>
      <c r="K34" s="62">
        <v>8</v>
      </c>
      <c r="L34" s="63">
        <f>I34+J34+K34</f>
        <v>21</v>
      </c>
      <c r="M34" s="58">
        <v>7</v>
      </c>
      <c r="N34" s="62">
        <v>8</v>
      </c>
      <c r="O34" s="62">
        <v>8</v>
      </c>
      <c r="P34" s="60">
        <f>M34+N34+O34</f>
        <v>23</v>
      </c>
      <c r="Q34" s="42">
        <f>(H34+L34+P34)/3</f>
        <v>22.166666666666668</v>
      </c>
      <c r="R34" s="86" t="str">
        <f>VLOOKUP(AC34,'Judging Data Entry - Print'!$AC$2:$AD$6,2,FALSE)</f>
        <v>HM</v>
      </c>
      <c r="S34" s="75" t="s">
        <v>161</v>
      </c>
      <c r="U34" s="5" t="b">
        <f t="shared" si="40"/>
        <v>0</v>
      </c>
      <c r="V34" s="5">
        <f>IF(U34=TRUE,1,0)</f>
        <v>0</v>
      </c>
      <c r="W34" s="5" t="b">
        <f>AND($U$32=0,Q34&gt;21.99)</f>
        <v>1</v>
      </c>
      <c r="X34" s="5">
        <f>IF(W34=TRUE,1,0)</f>
        <v>1</v>
      </c>
      <c r="Y34" s="5" t="b">
        <f t="shared" si="44"/>
        <v>0</v>
      </c>
      <c r="Z34" s="5">
        <f>IF(Y34=TRUE,2,0)</f>
        <v>0</v>
      </c>
      <c r="AA34" s="5" t="b">
        <f t="shared" si="46"/>
        <v>0</v>
      </c>
      <c r="AB34" s="5">
        <f>IF(AA34=TRUE,1,0)</f>
        <v>0</v>
      </c>
      <c r="AC34" s="5">
        <f>U34+(W34*2)+X34+Y34+Z34</f>
        <v>3</v>
      </c>
      <c r="AE34" s="43">
        <f>Q34</f>
        <v>22.166666666666668</v>
      </c>
      <c r="AG34" s="44" t="str">
        <f>CONCATENATE("Score: ",ROUND(Q34,1),"/30")</f>
        <v>Score: 22.2/30</v>
      </c>
      <c r="AH34" s="44" t="str">
        <f>IF(R34="HM","Honorable Mention",IF(R34="PM","Print of the Month",""))</f>
        <v>Honorable Mention</v>
      </c>
      <c r="AI34" s="4" t="str">
        <f>CONCATENATE("'",C34,"'"," by ",D34,CHAR(10),AG34,CHAR(10),AH34,CHAR(10),"Judges Comments: ",S34)</f>
        <v>'Catnap' by April Doherty
Score: 22.2/30
Honorable Mention
Judges Comments: nice and crisp where it needs to be, great title</v>
      </c>
    </row>
    <row r="35" spans="1:35" ht="45.75" customHeight="1">
      <c r="A35" s="34">
        <f t="shared" si="53"/>
        <v>19</v>
      </c>
      <c r="B35" s="34" t="s">
        <v>23</v>
      </c>
      <c r="C35" s="80" t="s">
        <v>69</v>
      </c>
      <c r="D35" s="35" t="s">
        <v>47</v>
      </c>
      <c r="E35" s="58">
        <v>6</v>
      </c>
      <c r="F35" s="59">
        <v>6</v>
      </c>
      <c r="G35" s="59">
        <v>7</v>
      </c>
      <c r="H35" s="60">
        <f t="shared" si="36"/>
        <v>19</v>
      </c>
      <c r="I35" s="61">
        <v>6</v>
      </c>
      <c r="J35" s="62">
        <v>6</v>
      </c>
      <c r="K35" s="62">
        <v>6.5</v>
      </c>
      <c r="L35" s="63">
        <f t="shared" si="37"/>
        <v>18.5</v>
      </c>
      <c r="M35" s="58">
        <v>7</v>
      </c>
      <c r="N35" s="62">
        <v>6</v>
      </c>
      <c r="O35" s="62">
        <v>7</v>
      </c>
      <c r="P35" s="60">
        <f t="shared" si="38"/>
        <v>20</v>
      </c>
      <c r="Q35" s="42">
        <f t="shared" si="39"/>
        <v>19.166666666666668</v>
      </c>
      <c r="R35" s="86" t="str">
        <f>VLOOKUP(AC35,'Judging Data Entry - Print'!$AC$2:$AD$6,2,FALSE)</f>
        <v> </v>
      </c>
      <c r="S35" s="75" t="s">
        <v>222</v>
      </c>
      <c r="U35" s="5" t="b">
        <f t="shared" si="40"/>
        <v>0</v>
      </c>
      <c r="V35" s="5">
        <f t="shared" si="41"/>
        <v>0</v>
      </c>
      <c r="W35" s="5" t="b">
        <f t="shared" si="42"/>
        <v>0</v>
      </c>
      <c r="X35" s="5">
        <f t="shared" si="43"/>
        <v>0</v>
      </c>
      <c r="Y35" s="5" t="b">
        <f t="shared" si="44"/>
        <v>0</v>
      </c>
      <c r="Z35" s="5">
        <f t="shared" si="45"/>
        <v>0</v>
      </c>
      <c r="AA35" s="5" t="b">
        <f t="shared" si="46"/>
        <v>0</v>
      </c>
      <c r="AB35" s="5">
        <f t="shared" si="47"/>
        <v>0</v>
      </c>
      <c r="AC35" s="5">
        <f t="shared" si="48"/>
        <v>0</v>
      </c>
      <c r="AE35" s="43">
        <f t="shared" si="49"/>
        <v>19.166666666666668</v>
      </c>
      <c r="AG35" s="44" t="str">
        <f t="shared" si="50"/>
        <v>Score: 19.2/30</v>
      </c>
      <c r="AH35" s="44">
        <f t="shared" si="51"/>
      </c>
      <c r="AI35" s="4" t="str">
        <f t="shared" si="52"/>
        <v>'Day Lily, Up Close And Personal' by Barry Singer
Score: 19.2/30
Judges Comments: vibrance really hits you, seems to be noisy - takes away from the crispness, edges of the petals lead you around the image, nice choice of mat</v>
      </c>
    </row>
    <row r="36" spans="1:35" ht="45.75" customHeight="1">
      <c r="A36" s="34">
        <f t="shared" si="53"/>
        <v>20</v>
      </c>
      <c r="B36" s="34" t="s">
        <v>23</v>
      </c>
      <c r="C36" s="80" t="s">
        <v>70</v>
      </c>
      <c r="D36" s="35" t="s">
        <v>39</v>
      </c>
      <c r="E36" s="58">
        <v>8</v>
      </c>
      <c r="F36" s="59">
        <v>7</v>
      </c>
      <c r="G36" s="59">
        <v>8.5</v>
      </c>
      <c r="H36" s="60">
        <f t="shared" si="36"/>
        <v>23.5</v>
      </c>
      <c r="I36" s="61">
        <v>9</v>
      </c>
      <c r="J36" s="62">
        <v>7</v>
      </c>
      <c r="K36" s="62">
        <v>8.5</v>
      </c>
      <c r="L36" s="63">
        <f t="shared" si="37"/>
        <v>24.5</v>
      </c>
      <c r="M36" s="58">
        <v>9</v>
      </c>
      <c r="N36" s="62">
        <v>8</v>
      </c>
      <c r="O36" s="62">
        <v>8.5</v>
      </c>
      <c r="P36" s="60">
        <f t="shared" si="38"/>
        <v>25.5</v>
      </c>
      <c r="Q36" s="42">
        <f t="shared" si="39"/>
        <v>24.5</v>
      </c>
      <c r="R36" s="86" t="str">
        <f>VLOOKUP(AC36,'Judging Data Entry - Print'!$AC$2:$AD$6,2,FALSE)</f>
        <v>HM</v>
      </c>
      <c r="S36" s="75" t="s">
        <v>162</v>
      </c>
      <c r="U36" s="5" t="b">
        <f t="shared" si="40"/>
        <v>0</v>
      </c>
      <c r="V36" s="5">
        <f t="shared" si="41"/>
        <v>0</v>
      </c>
      <c r="W36" s="5" t="b">
        <f t="shared" si="42"/>
        <v>1</v>
      </c>
      <c r="X36" s="5">
        <f t="shared" si="43"/>
        <v>1</v>
      </c>
      <c r="Y36" s="5" t="b">
        <f t="shared" si="44"/>
        <v>0</v>
      </c>
      <c r="Z36" s="5">
        <f t="shared" si="45"/>
        <v>0</v>
      </c>
      <c r="AA36" s="5" t="b">
        <f t="shared" si="46"/>
        <v>0</v>
      </c>
      <c r="AB36" s="5">
        <f t="shared" si="47"/>
        <v>0</v>
      </c>
      <c r="AC36" s="5">
        <f t="shared" si="48"/>
        <v>3</v>
      </c>
      <c r="AE36" s="43">
        <f t="shared" si="49"/>
        <v>24.5</v>
      </c>
      <c r="AG36" s="44" t="str">
        <f t="shared" si="50"/>
        <v>Score: 24.5/30</v>
      </c>
      <c r="AH36" s="44" t="str">
        <f t="shared" si="51"/>
        <v>Honorable Mention</v>
      </c>
      <c r="AI36" s="4" t="str">
        <f t="shared" si="52"/>
        <v>'Fan Dancer' by Ken Greenhorn
Score: 24.5/30
Honorable Mention
Judges Comments: nice high key, crisp where it needs to be, right side crop needs to be a bit tighter, nice expression - good capture</v>
      </c>
    </row>
    <row r="37" spans="1:35" ht="45.75" customHeight="1">
      <c r="A37" s="34">
        <f t="shared" si="53"/>
        <v>21</v>
      </c>
      <c r="B37" s="34" t="s">
        <v>23</v>
      </c>
      <c r="C37" s="80" t="s">
        <v>71</v>
      </c>
      <c r="D37" s="35" t="s">
        <v>53</v>
      </c>
      <c r="E37" s="58">
        <v>6</v>
      </c>
      <c r="F37" s="59">
        <v>7</v>
      </c>
      <c r="G37" s="59">
        <v>7</v>
      </c>
      <c r="H37" s="60">
        <f t="shared" si="36"/>
        <v>20</v>
      </c>
      <c r="I37" s="61">
        <v>7</v>
      </c>
      <c r="J37" s="62">
        <v>7</v>
      </c>
      <c r="K37" s="62">
        <v>6.5</v>
      </c>
      <c r="L37" s="63">
        <f t="shared" si="37"/>
        <v>20.5</v>
      </c>
      <c r="M37" s="58">
        <v>6</v>
      </c>
      <c r="N37" s="62">
        <v>7</v>
      </c>
      <c r="O37" s="62">
        <v>7</v>
      </c>
      <c r="P37" s="60">
        <f t="shared" si="38"/>
        <v>20</v>
      </c>
      <c r="Q37" s="42">
        <f t="shared" si="39"/>
        <v>20.166666666666668</v>
      </c>
      <c r="R37" s="86" t="str">
        <f>VLOOKUP(AC37,'Judging Data Entry - Print'!$AC$2:$AD$6,2,FALSE)</f>
        <v> </v>
      </c>
      <c r="S37" s="75" t="s">
        <v>163</v>
      </c>
      <c r="U37" s="5" t="b">
        <f t="shared" si="40"/>
        <v>0</v>
      </c>
      <c r="V37" s="5">
        <f t="shared" si="41"/>
        <v>0</v>
      </c>
      <c r="W37" s="5" t="b">
        <f t="shared" si="42"/>
        <v>0</v>
      </c>
      <c r="X37" s="5">
        <f t="shared" si="43"/>
        <v>0</v>
      </c>
      <c r="Y37" s="5" t="b">
        <f t="shared" si="44"/>
        <v>0</v>
      </c>
      <c r="Z37" s="5">
        <f t="shared" si="45"/>
        <v>0</v>
      </c>
      <c r="AA37" s="5" t="b">
        <f t="shared" si="46"/>
        <v>0</v>
      </c>
      <c r="AB37" s="5">
        <f t="shared" si="47"/>
        <v>0</v>
      </c>
      <c r="AC37" s="5">
        <f t="shared" si="48"/>
        <v>0</v>
      </c>
      <c r="AE37" s="43">
        <f t="shared" si="49"/>
        <v>20.166666666666668</v>
      </c>
      <c r="AG37" s="44" t="str">
        <f t="shared" si="50"/>
        <v>Score: 20.2/30</v>
      </c>
      <c r="AH37" s="44">
        <f t="shared" si="51"/>
      </c>
      <c r="AI37" s="4" t="str">
        <f t="shared" si="52"/>
        <v>'Fly Me To The Moon' by Bob Anderson
Score: 20.2/30
Judges Comments: title suits the image, good positioning of the plane, everything looks sharp where it needs to be, vignette seems to be too tight and feathering seems to be to narrow</v>
      </c>
    </row>
    <row r="38" spans="1:35" ht="45.75" customHeight="1">
      <c r="A38" s="34">
        <f t="shared" si="53"/>
        <v>22</v>
      </c>
      <c r="B38" s="34" t="s">
        <v>23</v>
      </c>
      <c r="C38" s="80" t="s">
        <v>72</v>
      </c>
      <c r="D38" s="35" t="s">
        <v>46</v>
      </c>
      <c r="E38" s="58">
        <v>8</v>
      </c>
      <c r="F38" s="59">
        <v>8</v>
      </c>
      <c r="G38" s="59">
        <v>7.5</v>
      </c>
      <c r="H38" s="60">
        <f t="shared" si="36"/>
        <v>23.5</v>
      </c>
      <c r="I38" s="61">
        <v>8</v>
      </c>
      <c r="J38" s="62">
        <v>7</v>
      </c>
      <c r="K38" s="62">
        <v>7.5</v>
      </c>
      <c r="L38" s="63">
        <f t="shared" si="37"/>
        <v>22.5</v>
      </c>
      <c r="M38" s="58">
        <v>8</v>
      </c>
      <c r="N38" s="62">
        <v>7</v>
      </c>
      <c r="O38" s="62">
        <v>7.5</v>
      </c>
      <c r="P38" s="60">
        <f t="shared" si="38"/>
        <v>22.5</v>
      </c>
      <c r="Q38" s="42">
        <f t="shared" si="39"/>
        <v>22.833333333333332</v>
      </c>
      <c r="R38" s="86" t="str">
        <f>VLOOKUP(AC38,'Judging Data Entry - Print'!$AC$2:$AD$6,2,FALSE)</f>
        <v>HM</v>
      </c>
      <c r="S38" s="75" t="s">
        <v>164</v>
      </c>
      <c r="U38" s="5" t="b">
        <f t="shared" si="40"/>
        <v>0</v>
      </c>
      <c r="V38" s="5">
        <f t="shared" si="41"/>
        <v>0</v>
      </c>
      <c r="W38" s="5" t="b">
        <f t="shared" si="42"/>
        <v>1</v>
      </c>
      <c r="X38" s="5">
        <f t="shared" si="43"/>
        <v>1</v>
      </c>
      <c r="Y38" s="5" t="b">
        <f t="shared" si="44"/>
        <v>0</v>
      </c>
      <c r="Z38" s="5">
        <f t="shared" si="45"/>
        <v>0</v>
      </c>
      <c r="AA38" s="5" t="b">
        <f t="shared" si="46"/>
        <v>0</v>
      </c>
      <c r="AB38" s="5">
        <f t="shared" si="47"/>
        <v>0</v>
      </c>
      <c r="AC38" s="5">
        <f t="shared" si="48"/>
        <v>3</v>
      </c>
      <c r="AE38" s="43">
        <f t="shared" si="49"/>
        <v>22.833333333333332</v>
      </c>
      <c r="AG38" s="44" t="str">
        <f t="shared" si="50"/>
        <v>Score: 22.8/30</v>
      </c>
      <c r="AH38" s="44" t="str">
        <f t="shared" si="51"/>
        <v>Honorable Mention</v>
      </c>
      <c r="AI38" s="4" t="str">
        <f t="shared" si="52"/>
        <v>'Gothic Cathedral' by Dale Read
Score: 22.8/30
Honorable Mention
Judges Comments: windows are nice an vibrant, good detail still visible in the stonework, good exposure, everything seems to be crisp, perspective seems a little off - needs to be more centered, portrait crop may help</v>
      </c>
    </row>
    <row r="39" spans="1:35" ht="45.75" customHeight="1">
      <c r="A39" s="34">
        <f t="shared" si="53"/>
        <v>23</v>
      </c>
      <c r="B39" s="34" t="s">
        <v>23</v>
      </c>
      <c r="C39" s="80" t="s">
        <v>73</v>
      </c>
      <c r="D39" s="35" t="s">
        <v>74</v>
      </c>
      <c r="E39" s="58">
        <v>7</v>
      </c>
      <c r="F39" s="59">
        <v>7</v>
      </c>
      <c r="G39" s="59">
        <v>7.5</v>
      </c>
      <c r="H39" s="60">
        <f t="shared" si="36"/>
        <v>21.5</v>
      </c>
      <c r="I39" s="61">
        <v>7</v>
      </c>
      <c r="J39" s="62">
        <v>6</v>
      </c>
      <c r="K39" s="62">
        <v>8</v>
      </c>
      <c r="L39" s="63">
        <f t="shared" si="37"/>
        <v>21</v>
      </c>
      <c r="M39" s="58">
        <v>7</v>
      </c>
      <c r="N39" s="62">
        <v>7</v>
      </c>
      <c r="O39" s="62">
        <v>8</v>
      </c>
      <c r="P39" s="60">
        <f t="shared" si="38"/>
        <v>22</v>
      </c>
      <c r="Q39" s="42">
        <f t="shared" si="39"/>
        <v>21.5</v>
      </c>
      <c r="R39" s="86" t="str">
        <f>VLOOKUP(AC39,'Judging Data Entry - Print'!$AC$2:$AD$6,2,FALSE)</f>
        <v> </v>
      </c>
      <c r="S39" s="75" t="s">
        <v>223</v>
      </c>
      <c r="U39" s="5" t="b">
        <f t="shared" si="40"/>
        <v>0</v>
      </c>
      <c r="V39" s="5">
        <f t="shared" si="41"/>
        <v>0</v>
      </c>
      <c r="W39" s="5" t="b">
        <f t="shared" si="42"/>
        <v>0</v>
      </c>
      <c r="X39" s="5">
        <f t="shared" si="43"/>
        <v>0</v>
      </c>
      <c r="Y39" s="5" t="b">
        <f t="shared" si="44"/>
        <v>0</v>
      </c>
      <c r="Z39" s="5">
        <f t="shared" si="45"/>
        <v>0</v>
      </c>
      <c r="AA39" s="5" t="b">
        <f t="shared" si="46"/>
        <v>0</v>
      </c>
      <c r="AB39" s="5">
        <f t="shared" si="47"/>
        <v>0</v>
      </c>
      <c r="AC39" s="5">
        <f t="shared" si="48"/>
        <v>0</v>
      </c>
      <c r="AE39" s="43">
        <f t="shared" si="49"/>
        <v>21.5</v>
      </c>
      <c r="AG39" s="44" t="str">
        <f t="shared" si="50"/>
        <v>Score: 21.5/30</v>
      </c>
      <c r="AH39" s="44">
        <f t="shared" si="51"/>
      </c>
      <c r="AI39" s="4" t="str">
        <f t="shared" si="52"/>
        <v>'Hungover' by Penny Dick
Score: 21.5/30
Judges Comments: sky gradient done well, significant loss of detail in the dark areas, mountains offer a nice background, road is a nice leading line</v>
      </c>
    </row>
    <row r="40" spans="1:35" ht="45.75" customHeight="1">
      <c r="A40" s="34">
        <f t="shared" si="53"/>
        <v>24</v>
      </c>
      <c r="B40" s="34" t="s">
        <v>23</v>
      </c>
      <c r="C40" s="80" t="s">
        <v>75</v>
      </c>
      <c r="D40" s="35" t="s">
        <v>31</v>
      </c>
      <c r="E40" s="58">
        <v>6</v>
      </c>
      <c r="F40" s="59">
        <v>7</v>
      </c>
      <c r="G40" s="59">
        <v>7</v>
      </c>
      <c r="H40" s="60">
        <f t="shared" si="36"/>
        <v>20</v>
      </c>
      <c r="I40" s="61">
        <v>5</v>
      </c>
      <c r="J40" s="62">
        <v>6</v>
      </c>
      <c r="K40" s="62">
        <v>6.5</v>
      </c>
      <c r="L40" s="63">
        <f t="shared" si="37"/>
        <v>17.5</v>
      </c>
      <c r="M40" s="58">
        <v>6</v>
      </c>
      <c r="N40" s="62">
        <v>6</v>
      </c>
      <c r="O40" s="62">
        <v>7</v>
      </c>
      <c r="P40" s="60">
        <f t="shared" si="38"/>
        <v>19</v>
      </c>
      <c r="Q40" s="42">
        <f t="shared" si="39"/>
        <v>18.833333333333332</v>
      </c>
      <c r="R40" s="86" t="str">
        <f>VLOOKUP(AC40,'Judging Data Entry - Print'!$AC$2:$AD$6,2,FALSE)</f>
        <v> </v>
      </c>
      <c r="S40" s="75" t="s">
        <v>165</v>
      </c>
      <c r="U40" s="5" t="b">
        <f t="shared" si="40"/>
        <v>0</v>
      </c>
      <c r="V40" s="5">
        <f t="shared" si="41"/>
        <v>0</v>
      </c>
      <c r="W40" s="5" t="b">
        <f t="shared" si="42"/>
        <v>0</v>
      </c>
      <c r="X40" s="5">
        <f t="shared" si="43"/>
        <v>0</v>
      </c>
      <c r="Y40" s="5" t="b">
        <f t="shared" si="44"/>
        <v>0</v>
      </c>
      <c r="Z40" s="5">
        <f t="shared" si="45"/>
        <v>0</v>
      </c>
      <c r="AA40" s="5" t="b">
        <f t="shared" si="46"/>
        <v>0</v>
      </c>
      <c r="AB40" s="5">
        <f t="shared" si="47"/>
        <v>0</v>
      </c>
      <c r="AC40" s="5">
        <f t="shared" si="48"/>
        <v>0</v>
      </c>
      <c r="AE40" s="43">
        <f t="shared" si="49"/>
        <v>18.833333333333332</v>
      </c>
      <c r="AG40" s="44" t="str">
        <f t="shared" si="50"/>
        <v>Score: 18.8/30</v>
      </c>
      <c r="AH40" s="44">
        <f t="shared" si="51"/>
      </c>
      <c r="AI40" s="4" t="str">
        <f t="shared" si="52"/>
        <v>'Shangri-La' by Cathy Anderson
Score: 18.8/30
Judges Comments: nice title, well done technically, good exposure for high-key, bring out just a tiny little bit more details in the snow</v>
      </c>
    </row>
    <row r="41" spans="1:35" ht="45.75" customHeight="1">
      <c r="A41" s="34">
        <f t="shared" si="53"/>
        <v>25</v>
      </c>
      <c r="B41" s="97" t="s">
        <v>23</v>
      </c>
      <c r="C41" s="98" t="s">
        <v>76</v>
      </c>
      <c r="D41" s="99" t="s">
        <v>48</v>
      </c>
      <c r="E41" s="109">
        <v>8</v>
      </c>
      <c r="F41" s="110">
        <v>8</v>
      </c>
      <c r="G41" s="110">
        <v>9.5</v>
      </c>
      <c r="H41" s="111">
        <f t="shared" si="36"/>
        <v>25.5</v>
      </c>
      <c r="I41" s="112">
        <v>9</v>
      </c>
      <c r="J41" s="113">
        <v>8</v>
      </c>
      <c r="K41" s="113">
        <v>10</v>
      </c>
      <c r="L41" s="114">
        <f t="shared" si="37"/>
        <v>27</v>
      </c>
      <c r="M41" s="109">
        <v>8</v>
      </c>
      <c r="N41" s="113">
        <v>8</v>
      </c>
      <c r="O41" s="113">
        <v>9.5</v>
      </c>
      <c r="P41" s="111">
        <f t="shared" si="38"/>
        <v>25.5</v>
      </c>
      <c r="Q41" s="105">
        <f t="shared" si="39"/>
        <v>26</v>
      </c>
      <c r="R41" s="106" t="str">
        <f>VLOOKUP(AC41,'Judging Data Entry - Print'!$AC$2:$AD$6,2,FALSE)</f>
        <v>PM</v>
      </c>
      <c r="S41" s="115" t="s">
        <v>166</v>
      </c>
      <c r="U41" s="5" t="b">
        <f t="shared" si="40"/>
        <v>0</v>
      </c>
      <c r="V41" s="5">
        <f t="shared" si="41"/>
        <v>0</v>
      </c>
      <c r="W41" s="5" t="b">
        <f t="shared" si="42"/>
        <v>1</v>
      </c>
      <c r="X41" s="5">
        <f t="shared" si="43"/>
        <v>1</v>
      </c>
      <c r="Y41" s="5" t="b">
        <f t="shared" si="44"/>
        <v>1</v>
      </c>
      <c r="Z41" s="5">
        <f t="shared" si="45"/>
        <v>2</v>
      </c>
      <c r="AA41" s="5" t="b">
        <f t="shared" si="46"/>
        <v>1</v>
      </c>
      <c r="AB41" s="5">
        <f t="shared" si="47"/>
        <v>1</v>
      </c>
      <c r="AC41" s="5">
        <f t="shared" si="48"/>
        <v>6</v>
      </c>
      <c r="AE41" s="43">
        <f t="shared" si="49"/>
        <v>26</v>
      </c>
      <c r="AG41" s="44" t="str">
        <f t="shared" si="50"/>
        <v>Score: 26/30</v>
      </c>
      <c r="AH41" s="44" t="str">
        <f t="shared" si="51"/>
        <v>Print of the Month</v>
      </c>
      <c r="AI41" s="117" t="str">
        <f t="shared" si="52"/>
        <v>'Sweet' by Gordon Sukut
Score: 26/30
Print of the Month
Judges Comments: nice high-key, crisp image, beautifully done seamless background, nice light, nice contrasting colors, good mat color choice, well executed still-life image</v>
      </c>
    </row>
    <row r="42" spans="1:35" ht="45.75" customHeight="1">
      <c r="A42" s="34">
        <f t="shared" si="53"/>
        <v>26</v>
      </c>
      <c r="B42" s="34" t="s">
        <v>23</v>
      </c>
      <c r="C42" s="80" t="s">
        <v>77</v>
      </c>
      <c r="D42" s="35" t="s">
        <v>38</v>
      </c>
      <c r="E42" s="58">
        <v>6</v>
      </c>
      <c r="F42" s="59">
        <v>7</v>
      </c>
      <c r="G42" s="59">
        <v>7</v>
      </c>
      <c r="H42" s="60">
        <f t="shared" si="36"/>
        <v>20</v>
      </c>
      <c r="I42" s="61">
        <v>6</v>
      </c>
      <c r="J42" s="62">
        <v>7</v>
      </c>
      <c r="K42" s="62">
        <v>7</v>
      </c>
      <c r="L42" s="63">
        <f t="shared" si="37"/>
        <v>20</v>
      </c>
      <c r="M42" s="58">
        <v>6</v>
      </c>
      <c r="N42" s="62">
        <v>7</v>
      </c>
      <c r="O42" s="62">
        <v>6.5</v>
      </c>
      <c r="P42" s="60">
        <f t="shared" si="38"/>
        <v>19.5</v>
      </c>
      <c r="Q42" s="42">
        <f t="shared" si="39"/>
        <v>19.833333333333332</v>
      </c>
      <c r="R42" s="86" t="str">
        <f>VLOOKUP(AC42,'Judging Data Entry - Print'!$AC$2:$AD$6,2,FALSE)</f>
        <v> </v>
      </c>
      <c r="S42" s="75" t="s">
        <v>167</v>
      </c>
      <c r="U42" s="5" t="b">
        <f t="shared" si="40"/>
        <v>0</v>
      </c>
      <c r="V42" s="5">
        <f t="shared" si="41"/>
        <v>0</v>
      </c>
      <c r="W42" s="5" t="b">
        <f t="shared" si="42"/>
        <v>0</v>
      </c>
      <c r="X42" s="5">
        <f t="shared" si="43"/>
        <v>0</v>
      </c>
      <c r="Y42" s="5" t="b">
        <f t="shared" si="44"/>
        <v>0</v>
      </c>
      <c r="Z42" s="5">
        <f t="shared" si="45"/>
        <v>0</v>
      </c>
      <c r="AA42" s="5" t="b">
        <f t="shared" si="46"/>
        <v>0</v>
      </c>
      <c r="AB42" s="5">
        <f t="shared" si="47"/>
        <v>0</v>
      </c>
      <c r="AC42" s="5">
        <f t="shared" si="48"/>
        <v>0</v>
      </c>
      <c r="AE42" s="43">
        <f t="shared" si="49"/>
        <v>19.833333333333332</v>
      </c>
      <c r="AG42" s="44" t="str">
        <f t="shared" si="50"/>
        <v>Score: 19.8/30</v>
      </c>
      <c r="AH42" s="44">
        <f t="shared" si="51"/>
      </c>
      <c r="AI42" s="4" t="str">
        <f t="shared" si="52"/>
        <v>'Under A Paris Moon' by Gayvin Franson
Score: 19.8/30
Judges Comments: moon is in an interesting spot, coloring is great, looks a little soft (upsized a little too far?), too much haloing around the buildings</v>
      </c>
    </row>
    <row r="43" spans="3:4" ht="20.25">
      <c r="C43" s="82"/>
      <c r="D43" s="64"/>
    </row>
    <row r="44" spans="1:25" ht="20.25">
      <c r="A44" s="3"/>
      <c r="U44" s="49" t="str">
        <f>IF(MAX(Q33:Q43)&lt;22,MAX(Q33:Q43)," ")</f>
        <v> </v>
      </c>
      <c r="V44" s="49"/>
      <c r="Y44" s="49">
        <f>IF(U44&gt;21.99,MAX(Q33:Q43)," ")</f>
        <v>26</v>
      </c>
    </row>
    <row r="46" ht="19.5" customHeight="1">
      <c r="C46" s="83"/>
    </row>
    <row r="47" ht="20.25">
      <c r="C47" s="84"/>
    </row>
    <row r="48" ht="20.25">
      <c r="C48" s="84"/>
    </row>
    <row r="49" ht="20.25">
      <c r="C49" s="84"/>
    </row>
    <row r="50" ht="20.25">
      <c r="C50" s="84"/>
    </row>
    <row r="51" ht="20.25">
      <c r="C51" s="85"/>
    </row>
    <row r="52" ht="20.25">
      <c r="C52" s="84"/>
    </row>
    <row r="53" ht="20.25">
      <c r="C53" s="84"/>
    </row>
    <row r="54" ht="20.25">
      <c r="C54" s="84"/>
    </row>
    <row r="55" ht="20.25">
      <c r="C55" s="84"/>
    </row>
    <row r="56" ht="20.25">
      <c r="C56" s="84"/>
    </row>
    <row r="57" ht="20.25">
      <c r="C57" s="84"/>
    </row>
    <row r="58" ht="20.25">
      <c r="C58" s="84"/>
    </row>
    <row r="59" ht="20.25">
      <c r="C59" s="84"/>
    </row>
    <row r="60" ht="27">
      <c r="C60" s="83"/>
    </row>
  </sheetData>
  <sheetProtection/>
  <mergeCells count="12">
    <mergeCell ref="T8:T10"/>
    <mergeCell ref="T18:T20"/>
    <mergeCell ref="T30:T32"/>
    <mergeCell ref="U2:V7"/>
    <mergeCell ref="W2:X7"/>
    <mergeCell ref="D3:N3"/>
    <mergeCell ref="Y2:Z7"/>
    <mergeCell ref="AA2:AA7"/>
    <mergeCell ref="E6:H6"/>
    <mergeCell ref="I6:L6"/>
    <mergeCell ref="M6:P6"/>
    <mergeCell ref="D2:N2"/>
  </mergeCells>
  <dataValidations count="1">
    <dataValidation showInputMessage="1" showErrorMessage="1" prompt="Select Name" sqref="D11:D17 D21:D29 D33:D42"/>
  </dataValidations>
  <printOptions/>
  <pageMargins left="0.39375" right="0.39375" top="0.39375" bottom="0.39375" header="0.5118055555555555" footer="0.39375"/>
  <pageSetup fitToHeight="2" fitToWidth="1" horizontalDpi="300" verticalDpi="300" orientation="landscape" scale="46"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I97"/>
  <sheetViews>
    <sheetView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34.8515625" style="65" customWidth="1"/>
    <col min="4" max="4" width="26.7109375" style="87" customWidth="1"/>
    <col min="5" max="5" width="6.421875" style="3" customWidth="1"/>
    <col min="6" max="6" width="6.28125" style="3" customWidth="1"/>
    <col min="7" max="7" width="6.421875" style="3" customWidth="1"/>
    <col min="8" max="8" width="8.140625" style="3"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19.140625" style="65" customWidth="1"/>
    <col min="20" max="20" width="13.421875" style="4" customWidth="1"/>
    <col min="21" max="21" width="13.00390625" style="5" customWidth="1"/>
    <col min="22" max="22" width="8.8515625" style="5" customWidth="1"/>
    <col min="23" max="23" width="13.00390625" style="5" customWidth="1"/>
    <col min="24" max="24" width="8.8515625" style="5" customWidth="1"/>
    <col min="25" max="25" width="13.00390625" style="5" customWidth="1"/>
    <col min="26" max="26" width="8.8515625" style="5" customWidth="1"/>
    <col min="27" max="27" width="13.00390625" style="5" customWidth="1"/>
    <col min="28" max="30" width="8.8515625" style="5" customWidth="1"/>
    <col min="31" max="31" width="11.57421875" style="4" hidden="1" customWidth="1"/>
    <col min="32" max="33" width="0" style="4" hidden="1" customWidth="1"/>
    <col min="34" max="16384" width="8.8515625" style="4" customWidth="1"/>
  </cols>
  <sheetData>
    <row r="1" ht="21" customHeight="1"/>
    <row r="2" spans="1:30" s="8" customFormat="1" ht="31.5" customHeight="1">
      <c r="A2" s="6"/>
      <c r="B2" s="7"/>
      <c r="C2" s="66"/>
      <c r="D2" s="120" t="s">
        <v>29</v>
      </c>
      <c r="E2" s="120"/>
      <c r="F2" s="120"/>
      <c r="G2" s="120"/>
      <c r="H2" s="120"/>
      <c r="I2" s="120"/>
      <c r="J2" s="120"/>
      <c r="K2" s="120"/>
      <c r="L2" s="120"/>
      <c r="M2" s="120"/>
      <c r="N2" s="120"/>
      <c r="O2" s="7"/>
      <c r="P2" s="7"/>
      <c r="Q2" s="7"/>
      <c r="R2" s="7"/>
      <c r="S2" s="66"/>
      <c r="U2" s="118" t="s">
        <v>0</v>
      </c>
      <c r="V2" s="118"/>
      <c r="W2" s="118" t="s">
        <v>1</v>
      </c>
      <c r="X2" s="118"/>
      <c r="Y2" s="118" t="s">
        <v>2</v>
      </c>
      <c r="Z2" s="118"/>
      <c r="AA2" s="118" t="s">
        <v>3</v>
      </c>
      <c r="AB2" s="11"/>
      <c r="AC2" s="12">
        <v>0</v>
      </c>
      <c r="AD2" s="12" t="s">
        <v>4</v>
      </c>
    </row>
    <row r="3" spans="1:30" s="8" customFormat="1" ht="31.5" customHeight="1">
      <c r="A3" s="6"/>
      <c r="B3" s="7"/>
      <c r="C3" s="76"/>
      <c r="D3" s="120" t="str">
        <f>'Judging Data Entry - Print'!D3:N3</f>
        <v>Clinic:  Hi-Key / Low-Key</v>
      </c>
      <c r="E3" s="120"/>
      <c r="F3" s="120"/>
      <c r="G3" s="120"/>
      <c r="H3" s="120"/>
      <c r="I3" s="120"/>
      <c r="J3" s="120"/>
      <c r="K3" s="120"/>
      <c r="L3" s="120"/>
      <c r="M3" s="120"/>
      <c r="N3" s="120"/>
      <c r="O3" s="9"/>
      <c r="P3" s="9"/>
      <c r="Q3" s="7"/>
      <c r="R3" s="7"/>
      <c r="S3" s="66"/>
      <c r="U3" s="118"/>
      <c r="V3" s="118"/>
      <c r="W3" s="118"/>
      <c r="X3" s="118"/>
      <c r="Y3" s="118"/>
      <c r="Z3" s="118"/>
      <c r="AA3" s="118"/>
      <c r="AB3" s="11"/>
      <c r="AC3" s="12">
        <v>1</v>
      </c>
      <c r="AD3" s="12" t="s">
        <v>5</v>
      </c>
    </row>
    <row r="4" spans="1:28" ht="21" thickBot="1">
      <c r="A4" s="13"/>
      <c r="B4" s="3"/>
      <c r="C4" s="77"/>
      <c r="D4" s="88"/>
      <c r="I4" s="3"/>
      <c r="J4" s="3"/>
      <c r="K4" s="3"/>
      <c r="L4" s="3"/>
      <c r="M4" s="3"/>
      <c r="N4" s="3"/>
      <c r="O4" s="3"/>
      <c r="P4" s="3"/>
      <c r="Q4" s="3"/>
      <c r="R4" s="3"/>
      <c r="U4" s="118"/>
      <c r="V4" s="118"/>
      <c r="W4" s="118"/>
      <c r="X4" s="118"/>
      <c r="Y4" s="118"/>
      <c r="Z4" s="118"/>
      <c r="AA4" s="118"/>
      <c r="AB4" s="10"/>
    </row>
    <row r="5" spans="3:30" ht="20.25">
      <c r="C5" s="67"/>
      <c r="D5" s="89"/>
      <c r="E5" s="15"/>
      <c r="F5" s="16"/>
      <c r="G5" s="16"/>
      <c r="H5" s="17"/>
      <c r="I5" s="15"/>
      <c r="J5" s="16"/>
      <c r="K5" s="16"/>
      <c r="L5" s="17"/>
      <c r="M5" s="15"/>
      <c r="N5" s="16"/>
      <c r="O5" s="16"/>
      <c r="P5" s="17"/>
      <c r="Q5" s="18" t="s">
        <v>6</v>
      </c>
      <c r="R5" s="19"/>
      <c r="S5" s="67"/>
      <c r="U5" s="118"/>
      <c r="V5" s="118"/>
      <c r="W5" s="118"/>
      <c r="X5" s="118"/>
      <c r="Y5" s="118"/>
      <c r="Z5" s="118"/>
      <c r="AA5" s="118"/>
      <c r="AB5" s="10"/>
      <c r="AC5" s="5">
        <v>3</v>
      </c>
      <c r="AD5" s="5" t="s">
        <v>7</v>
      </c>
    </row>
    <row r="6" spans="1:30" ht="20.25">
      <c r="A6" s="3"/>
      <c r="C6" s="78"/>
      <c r="D6" s="90"/>
      <c r="E6" s="119" t="s">
        <v>8</v>
      </c>
      <c r="F6" s="119"/>
      <c r="G6" s="119"/>
      <c r="H6" s="119"/>
      <c r="I6" s="119" t="s">
        <v>9</v>
      </c>
      <c r="J6" s="119"/>
      <c r="K6" s="119"/>
      <c r="L6" s="119"/>
      <c r="M6" s="119" t="s">
        <v>10</v>
      </c>
      <c r="N6" s="119"/>
      <c r="O6" s="119"/>
      <c r="P6" s="119"/>
      <c r="Q6" s="22" t="s">
        <v>11</v>
      </c>
      <c r="R6" s="21"/>
      <c r="S6" s="68"/>
      <c r="U6" s="118"/>
      <c r="V6" s="118"/>
      <c r="W6" s="118"/>
      <c r="X6" s="118"/>
      <c r="Y6" s="118"/>
      <c r="Z6" s="118"/>
      <c r="AA6" s="118"/>
      <c r="AB6" s="10"/>
      <c r="AC6" s="5">
        <v>6</v>
      </c>
      <c r="AD6" s="5" t="s">
        <v>12</v>
      </c>
    </row>
    <row r="7" spans="2:31" ht="21" thickBot="1">
      <c r="B7" s="1" t="s">
        <v>13</v>
      </c>
      <c r="C7" s="79" t="s">
        <v>14</v>
      </c>
      <c r="D7" s="29" t="s">
        <v>15</v>
      </c>
      <c r="E7" s="24" t="s">
        <v>16</v>
      </c>
      <c r="F7" s="25" t="s">
        <v>16</v>
      </c>
      <c r="G7" s="25" t="s">
        <v>16</v>
      </c>
      <c r="H7" s="26" t="s">
        <v>17</v>
      </c>
      <c r="I7" s="27" t="s">
        <v>16</v>
      </c>
      <c r="J7" s="25" t="s">
        <v>16</v>
      </c>
      <c r="K7" s="25" t="s">
        <v>16</v>
      </c>
      <c r="L7" s="28" t="s">
        <v>17</v>
      </c>
      <c r="M7" s="24" t="s">
        <v>16</v>
      </c>
      <c r="N7" s="25" t="s">
        <v>16</v>
      </c>
      <c r="O7" s="25" t="s">
        <v>16</v>
      </c>
      <c r="P7" s="26" t="s">
        <v>17</v>
      </c>
      <c r="Q7" s="23" t="s">
        <v>17</v>
      </c>
      <c r="R7" s="29" t="s">
        <v>18</v>
      </c>
      <c r="S7" s="69" t="s">
        <v>19</v>
      </c>
      <c r="U7" s="118"/>
      <c r="V7" s="118"/>
      <c r="W7" s="118"/>
      <c r="X7" s="118"/>
      <c r="Y7" s="118"/>
      <c r="Z7" s="118"/>
      <c r="AA7" s="118"/>
      <c r="AB7" s="10"/>
      <c r="AC7" s="4"/>
      <c r="AD7" s="4"/>
      <c r="AE7" s="5" t="s">
        <v>20</v>
      </c>
    </row>
    <row r="8" spans="1:20" ht="20.25">
      <c r="A8" s="3"/>
      <c r="B8" s="3"/>
      <c r="C8" s="77"/>
      <c r="D8" s="88"/>
      <c r="I8" s="3"/>
      <c r="J8" s="3"/>
      <c r="K8" s="3"/>
      <c r="L8" s="3"/>
      <c r="M8" s="3"/>
      <c r="N8" s="3"/>
      <c r="O8" s="3"/>
      <c r="P8" s="3"/>
      <c r="Q8" s="3"/>
      <c r="R8" s="30"/>
      <c r="T8" s="121" t="str">
        <f>IF(AA9=TRUE,"TIE"," ")</f>
        <v> </v>
      </c>
    </row>
    <row r="9" spans="1:28" ht="30.75" customHeight="1">
      <c r="A9" s="13"/>
      <c r="B9" s="13"/>
      <c r="C9" s="77" t="s">
        <v>26</v>
      </c>
      <c r="D9" s="91" t="s">
        <v>21</v>
      </c>
      <c r="E9" s="1">
        <f>MAX(A11:A24)</f>
        <v>15</v>
      </c>
      <c r="F9" s="1"/>
      <c r="G9" s="1"/>
      <c r="H9" s="1"/>
      <c r="R9" s="30"/>
      <c r="T9" s="121"/>
      <c r="Y9" s="32"/>
      <c r="Z9" s="32"/>
      <c r="AA9" s="32" t="b">
        <f>OR(AA10&gt;1,U10&gt;1)</f>
        <v>0</v>
      </c>
      <c r="AB9" s="32"/>
    </row>
    <row r="10" spans="1:27" ht="9.75" customHeight="1">
      <c r="A10" s="3"/>
      <c r="E10" s="1"/>
      <c r="F10" s="1"/>
      <c r="G10" s="1"/>
      <c r="H10" s="1"/>
      <c r="I10" s="33"/>
      <c r="J10" s="33"/>
      <c r="K10" s="33"/>
      <c r="N10" s="33"/>
      <c r="O10" s="33"/>
      <c r="R10" s="30"/>
      <c r="T10" s="121"/>
      <c r="U10" s="5">
        <f>SUM(V11:V26)</f>
        <v>0</v>
      </c>
      <c r="AA10" s="5">
        <f>SUM(AB11:AB26)</f>
        <v>1</v>
      </c>
    </row>
    <row r="11" spans="1:35" ht="45.75" customHeight="1">
      <c r="A11" s="34">
        <v>1</v>
      </c>
      <c r="B11" s="34" t="s">
        <v>24</v>
      </c>
      <c r="C11" s="80" t="s">
        <v>79</v>
      </c>
      <c r="D11" s="92" t="s">
        <v>44</v>
      </c>
      <c r="E11" s="36">
        <v>8</v>
      </c>
      <c r="F11" s="37">
        <v>7</v>
      </c>
      <c r="G11" s="37">
        <v>8.5</v>
      </c>
      <c r="H11" s="38">
        <f aca="true" t="shared" si="0" ref="H11:H16">E11+F11+G11</f>
        <v>23.5</v>
      </c>
      <c r="I11" s="39">
        <v>8</v>
      </c>
      <c r="J11" s="40">
        <v>7</v>
      </c>
      <c r="K11" s="40">
        <v>8.5</v>
      </c>
      <c r="L11" s="38">
        <f aca="true" t="shared" si="1" ref="L11:L16">I11+J11+K11</f>
        <v>23.5</v>
      </c>
      <c r="M11" s="36">
        <v>9</v>
      </c>
      <c r="N11" s="41">
        <v>7</v>
      </c>
      <c r="O11" s="41">
        <v>9</v>
      </c>
      <c r="P11" s="38">
        <f aca="true" t="shared" si="2" ref="P11:P16">M11+N11+O11</f>
        <v>25</v>
      </c>
      <c r="Q11" s="42">
        <f aca="true" t="shared" si="3" ref="Q11:Q16">(H11+L11+P11)/3</f>
        <v>24</v>
      </c>
      <c r="R11" s="86" t="str">
        <f>VLOOKUP(AC11,'Judging Data Entry - Digital'!$AC$2:$AD$6,2,FALSE)</f>
        <v>HM</v>
      </c>
      <c r="S11" s="70" t="s">
        <v>168</v>
      </c>
      <c r="U11" s="5" t="b">
        <f aca="true" t="shared" si="4" ref="U11:U16">AND($U$27&lt;22,Q11=$U$27)</f>
        <v>0</v>
      </c>
      <c r="V11" s="5">
        <f aca="true" t="shared" si="5" ref="V11:V16">IF(U11=TRUE,1,0)</f>
        <v>0</v>
      </c>
      <c r="W11" s="5" t="b">
        <f aca="true" t="shared" si="6" ref="W11:W16">AND($U$10=0,Q11&gt;21.99)</f>
        <v>1</v>
      </c>
      <c r="X11" s="5">
        <f aca="true" t="shared" si="7" ref="X11:X16">IF(W11=TRUE,1,0)</f>
        <v>1</v>
      </c>
      <c r="Y11" s="5" t="b">
        <f aca="true" t="shared" si="8" ref="Y11:Y25">AND($U$10=0,Q11=$Y$27)</f>
        <v>0</v>
      </c>
      <c r="Z11" s="5">
        <f aca="true" t="shared" si="9" ref="Z11:Z16">IF(Y11=TRUE,2,0)</f>
        <v>0</v>
      </c>
      <c r="AA11" s="5" t="b">
        <f aca="true" t="shared" si="10" ref="AA11:AA25">AND(AC11=MAX($AC$11:$AC$26))</f>
        <v>0</v>
      </c>
      <c r="AB11" s="5">
        <f aca="true" t="shared" si="11" ref="AB11:AB16">IF(AA11=TRUE,1,0)</f>
        <v>0</v>
      </c>
      <c r="AC11" s="5">
        <f aca="true" t="shared" si="12" ref="AC11:AC16">U11+(W11*2)+X11+Y11+Z11</f>
        <v>3</v>
      </c>
      <c r="AE11" s="43">
        <f aca="true" t="shared" si="13" ref="AE11:AE16">Q11</f>
        <v>24</v>
      </c>
      <c r="AG11" s="44" t="str">
        <f>CONCATENATE("Score: ",ROUND(Q11,1),"/30")</f>
        <v>Score: 24/30</v>
      </c>
      <c r="AH11" s="44" t="str">
        <f>IF(R11="HM","Honorable Mention",IF(R11="PM","Print of the Month",""))</f>
        <v>Honorable Mention</v>
      </c>
      <c r="AI11" s="117" t="str">
        <f>CONCATENATE("'",C11,"'"," by ",D11,CHAR(10),AG11,CHAR(10),AH11,CHAR(10),"Judges Comments: ",S11)</f>
        <v>'Aladdins Lamp' by Kathy Meeres
Score: 24/30
Honorable Mention
Judges Comments: nice lighting, very crisp, good title, highlights play off then disappear, needs a bit more breathing room around the subject</v>
      </c>
    </row>
    <row r="12" spans="1:35" ht="45.75" customHeight="1">
      <c r="A12" s="34">
        <f aca="true" t="shared" si="14" ref="A12:A24">A11+1</f>
        <v>2</v>
      </c>
      <c r="B12" s="34" t="s">
        <v>24</v>
      </c>
      <c r="C12" s="80" t="s">
        <v>80</v>
      </c>
      <c r="D12" s="92" t="s">
        <v>53</v>
      </c>
      <c r="E12" s="36">
        <v>4</v>
      </c>
      <c r="F12" s="37">
        <v>6</v>
      </c>
      <c r="G12" s="37">
        <v>7</v>
      </c>
      <c r="H12" s="38">
        <f t="shared" si="0"/>
        <v>17</v>
      </c>
      <c r="I12" s="39">
        <v>4</v>
      </c>
      <c r="J12" s="41">
        <v>6</v>
      </c>
      <c r="K12" s="41">
        <v>6.5</v>
      </c>
      <c r="L12" s="38">
        <f t="shared" si="1"/>
        <v>16.5</v>
      </c>
      <c r="M12" s="36">
        <v>5</v>
      </c>
      <c r="N12" s="41">
        <v>6</v>
      </c>
      <c r="O12" s="41">
        <v>7</v>
      </c>
      <c r="P12" s="38">
        <f t="shared" si="2"/>
        <v>18</v>
      </c>
      <c r="Q12" s="42">
        <f t="shared" si="3"/>
        <v>17.166666666666668</v>
      </c>
      <c r="R12" s="86" t="str">
        <f>VLOOKUP(AC12,'Judging Data Entry - Digital'!$AC$2:$AD$6,2,FALSE)</f>
        <v> </v>
      </c>
      <c r="S12" s="70" t="s">
        <v>169</v>
      </c>
      <c r="U12" s="5" t="b">
        <f t="shared" si="4"/>
        <v>0</v>
      </c>
      <c r="V12" s="5">
        <f t="shared" si="5"/>
        <v>0</v>
      </c>
      <c r="W12" s="5" t="b">
        <f t="shared" si="6"/>
        <v>0</v>
      </c>
      <c r="X12" s="5">
        <f t="shared" si="7"/>
        <v>0</v>
      </c>
      <c r="Y12" s="5" t="b">
        <f t="shared" si="8"/>
        <v>0</v>
      </c>
      <c r="Z12" s="5">
        <f t="shared" si="9"/>
        <v>0</v>
      </c>
      <c r="AA12" s="5" t="b">
        <f t="shared" si="10"/>
        <v>0</v>
      </c>
      <c r="AB12" s="5">
        <f t="shared" si="11"/>
        <v>0</v>
      </c>
      <c r="AC12" s="5">
        <f t="shared" si="12"/>
        <v>0</v>
      </c>
      <c r="AE12" s="43">
        <f t="shared" si="13"/>
        <v>17.166666666666668</v>
      </c>
      <c r="AG12" s="44" t="str">
        <f aca="true" t="shared" si="15" ref="AG12:AG24">CONCATENATE("Score: ",ROUND(Q12,1),"/30")</f>
        <v>Score: 17.2/30</v>
      </c>
      <c r="AH12" s="44">
        <f aca="true" t="shared" si="16" ref="AH12:AH24">IF(R12="HM","Honorable Mention",IF(R12="PM","Print of the Month",""))</f>
      </c>
      <c r="AI12" s="117" t="str">
        <f aca="true" t="shared" si="17" ref="AI12:AI24">CONCATENATE("'",C12,"'"," by ",D12,CHAR(10),AG12,CHAR(10),AH12,CHAR(10),"Judges Comments: ",S12)</f>
        <v>'Bear Paws' by Bob Anderson
Score: 17.2/30
Judges Comments: interesting color choice, composition needs more room, choose a lower perspective and get more paws, appears washed out - does not add to the image, needs more sharpness</v>
      </c>
    </row>
    <row r="13" spans="1:35" ht="45.75" customHeight="1">
      <c r="A13" s="34">
        <f t="shared" si="14"/>
        <v>3</v>
      </c>
      <c r="B13" s="34" t="s">
        <v>24</v>
      </c>
      <c r="C13" s="80" t="s">
        <v>81</v>
      </c>
      <c r="D13" s="92" t="s">
        <v>135</v>
      </c>
      <c r="E13" s="36">
        <v>8</v>
      </c>
      <c r="F13" s="37">
        <v>7</v>
      </c>
      <c r="G13" s="37">
        <v>8.5</v>
      </c>
      <c r="H13" s="38">
        <f t="shared" si="0"/>
        <v>23.5</v>
      </c>
      <c r="I13" s="39">
        <v>8</v>
      </c>
      <c r="J13" s="37">
        <v>7</v>
      </c>
      <c r="K13" s="37">
        <v>8.5</v>
      </c>
      <c r="L13" s="38">
        <f t="shared" si="1"/>
        <v>23.5</v>
      </c>
      <c r="M13" s="36">
        <v>8</v>
      </c>
      <c r="N13" s="41">
        <v>8</v>
      </c>
      <c r="O13" s="41">
        <v>8.5</v>
      </c>
      <c r="P13" s="38">
        <f t="shared" si="2"/>
        <v>24.5</v>
      </c>
      <c r="Q13" s="42">
        <f t="shared" si="3"/>
        <v>23.833333333333332</v>
      </c>
      <c r="R13" s="86" t="str">
        <f>VLOOKUP(AC13,'Judging Data Entry - Digital'!$AC$2:$AD$6,2,FALSE)</f>
        <v>HM</v>
      </c>
      <c r="S13" s="70" t="s">
        <v>224</v>
      </c>
      <c r="U13" s="5" t="b">
        <f t="shared" si="4"/>
        <v>0</v>
      </c>
      <c r="V13" s="5">
        <f t="shared" si="5"/>
        <v>0</v>
      </c>
      <c r="W13" s="5" t="b">
        <f t="shared" si="6"/>
        <v>1</v>
      </c>
      <c r="X13" s="5">
        <f t="shared" si="7"/>
        <v>1</v>
      </c>
      <c r="Y13" s="5" t="b">
        <f t="shared" si="8"/>
        <v>0</v>
      </c>
      <c r="Z13" s="5">
        <f t="shared" si="9"/>
        <v>0</v>
      </c>
      <c r="AA13" s="5" t="b">
        <f t="shared" si="10"/>
        <v>0</v>
      </c>
      <c r="AB13" s="5">
        <f t="shared" si="11"/>
        <v>0</v>
      </c>
      <c r="AC13" s="5">
        <f t="shared" si="12"/>
        <v>3</v>
      </c>
      <c r="AE13" s="43">
        <f t="shared" si="13"/>
        <v>23.833333333333332</v>
      </c>
      <c r="AG13" s="44" t="str">
        <f t="shared" si="15"/>
        <v>Score: 23.8/30</v>
      </c>
      <c r="AH13" s="44" t="str">
        <f t="shared" si="16"/>
        <v>Honorable Mention</v>
      </c>
      <c r="AI13" s="117" t="str">
        <f t="shared" si="17"/>
        <v>'Floating Lotus Finale' by Nina Henry
Score: 23.8/30
Honorable Mention
Judges Comments: lots of bright vibrant colors, nice reflections in the water, motion blur adds while still being sharp, nice composition</v>
      </c>
    </row>
    <row r="14" spans="1:35" ht="45.75" customHeight="1">
      <c r="A14" s="34">
        <f t="shared" si="14"/>
        <v>4</v>
      </c>
      <c r="B14" s="34" t="s">
        <v>24</v>
      </c>
      <c r="C14" s="80" t="s">
        <v>82</v>
      </c>
      <c r="D14" s="92" t="s">
        <v>39</v>
      </c>
      <c r="E14" s="36">
        <v>7</v>
      </c>
      <c r="F14" s="37">
        <v>7</v>
      </c>
      <c r="G14" s="37">
        <v>7.5</v>
      </c>
      <c r="H14" s="38">
        <f t="shared" si="0"/>
        <v>21.5</v>
      </c>
      <c r="I14" s="39">
        <v>7</v>
      </c>
      <c r="J14" s="41">
        <v>6</v>
      </c>
      <c r="K14" s="41">
        <v>7.5</v>
      </c>
      <c r="L14" s="38">
        <f t="shared" si="1"/>
        <v>20.5</v>
      </c>
      <c r="M14" s="36">
        <v>7</v>
      </c>
      <c r="N14" s="41">
        <v>7</v>
      </c>
      <c r="O14" s="41">
        <v>7.5</v>
      </c>
      <c r="P14" s="38">
        <f t="shared" si="2"/>
        <v>21.5</v>
      </c>
      <c r="Q14" s="42">
        <f t="shared" si="3"/>
        <v>21.166666666666668</v>
      </c>
      <c r="R14" s="86" t="str">
        <f>VLOOKUP(AC14,'Judging Data Entry - Digital'!$AC$2:$AD$6,2,FALSE)</f>
        <v> </v>
      </c>
      <c r="S14" s="70" t="s">
        <v>170</v>
      </c>
      <c r="U14" s="5" t="b">
        <f t="shared" si="4"/>
        <v>0</v>
      </c>
      <c r="V14" s="5">
        <f t="shared" si="5"/>
        <v>0</v>
      </c>
      <c r="W14" s="5" t="b">
        <f t="shared" si="6"/>
        <v>0</v>
      </c>
      <c r="X14" s="5">
        <f t="shared" si="7"/>
        <v>0</v>
      </c>
      <c r="Y14" s="5" t="b">
        <f t="shared" si="8"/>
        <v>0</v>
      </c>
      <c r="Z14" s="5">
        <f t="shared" si="9"/>
        <v>0</v>
      </c>
      <c r="AA14" s="5" t="b">
        <f t="shared" si="10"/>
        <v>0</v>
      </c>
      <c r="AB14" s="5">
        <f t="shared" si="11"/>
        <v>0</v>
      </c>
      <c r="AC14" s="5">
        <f t="shared" si="12"/>
        <v>0</v>
      </c>
      <c r="AE14" s="43">
        <f t="shared" si="13"/>
        <v>21.166666666666668</v>
      </c>
      <c r="AG14" s="44" t="str">
        <f t="shared" si="15"/>
        <v>Score: 21.2/30</v>
      </c>
      <c r="AH14" s="44">
        <f t="shared" si="16"/>
      </c>
      <c r="AI14" s="117" t="str">
        <f t="shared" si="17"/>
        <v>'From the Pit of Hell' by Ken Greenhorn
Score: 21.2/30
Judges Comments: flames in the eyes are interesting, color toning works, composite elements are a little too different - looks too pieced together - needs a little more blending</v>
      </c>
    </row>
    <row r="15" spans="1:35" ht="45.75" customHeight="1">
      <c r="A15" s="34">
        <f t="shared" si="14"/>
        <v>5</v>
      </c>
      <c r="B15" s="34" t="s">
        <v>24</v>
      </c>
      <c r="C15" s="80" t="s">
        <v>83</v>
      </c>
      <c r="D15" s="92" t="s">
        <v>31</v>
      </c>
      <c r="E15" s="36">
        <v>6</v>
      </c>
      <c r="F15" s="37">
        <v>6</v>
      </c>
      <c r="G15" s="37">
        <v>6.5</v>
      </c>
      <c r="H15" s="38">
        <f t="shared" si="0"/>
        <v>18.5</v>
      </c>
      <c r="I15" s="39">
        <v>6</v>
      </c>
      <c r="J15" s="41">
        <v>6</v>
      </c>
      <c r="K15" s="41">
        <v>6.5</v>
      </c>
      <c r="L15" s="38">
        <f t="shared" si="1"/>
        <v>18.5</v>
      </c>
      <c r="M15" s="36">
        <v>7</v>
      </c>
      <c r="N15" s="41">
        <v>7</v>
      </c>
      <c r="O15" s="41">
        <v>7</v>
      </c>
      <c r="P15" s="38">
        <f t="shared" si="2"/>
        <v>21</v>
      </c>
      <c r="Q15" s="42">
        <f t="shared" si="3"/>
        <v>19.333333333333332</v>
      </c>
      <c r="R15" s="86" t="str">
        <f>VLOOKUP(AC15,'Judging Data Entry - Digital'!$AC$2:$AD$6,2,FALSE)</f>
        <v> </v>
      </c>
      <c r="S15" s="70" t="s">
        <v>225</v>
      </c>
      <c r="U15" s="5" t="b">
        <f t="shared" si="4"/>
        <v>0</v>
      </c>
      <c r="V15" s="5">
        <f t="shared" si="5"/>
        <v>0</v>
      </c>
      <c r="W15" s="5" t="b">
        <f t="shared" si="6"/>
        <v>0</v>
      </c>
      <c r="X15" s="5">
        <f t="shared" si="7"/>
        <v>0</v>
      </c>
      <c r="Y15" s="5" t="b">
        <f t="shared" si="8"/>
        <v>0</v>
      </c>
      <c r="Z15" s="5">
        <f t="shared" si="9"/>
        <v>0</v>
      </c>
      <c r="AA15" s="5" t="b">
        <f t="shared" si="10"/>
        <v>0</v>
      </c>
      <c r="AB15" s="5">
        <f t="shared" si="11"/>
        <v>0</v>
      </c>
      <c r="AC15" s="5">
        <f t="shared" si="12"/>
        <v>0</v>
      </c>
      <c r="AE15" s="43">
        <f t="shared" si="13"/>
        <v>19.333333333333332</v>
      </c>
      <c r="AG15" s="44" t="str">
        <f t="shared" si="15"/>
        <v>Score: 19.3/30</v>
      </c>
      <c r="AH15" s="44">
        <f t="shared" si="16"/>
      </c>
      <c r="AI15" s="117" t="str">
        <f t="shared" si="17"/>
        <v>'Gateway to the North' by Cathy Anderson
Score: 19.3/30
Judges Comments: polar bears are a nice touch, paw prints leading away enhance, too much negative space on the right side, a lot to look at - too busy</v>
      </c>
    </row>
    <row r="16" spans="1:35" ht="45.75" customHeight="1">
      <c r="A16" s="34">
        <f>A25+1</f>
        <v>7</v>
      </c>
      <c r="B16" s="34" t="s">
        <v>24</v>
      </c>
      <c r="C16" s="80" t="s">
        <v>84</v>
      </c>
      <c r="D16" s="92" t="s">
        <v>48</v>
      </c>
      <c r="E16" s="36">
        <v>6</v>
      </c>
      <c r="F16" s="37">
        <v>6.5</v>
      </c>
      <c r="G16" s="37">
        <v>7</v>
      </c>
      <c r="H16" s="38">
        <f t="shared" si="0"/>
        <v>19.5</v>
      </c>
      <c r="I16" s="39">
        <v>6</v>
      </c>
      <c r="J16" s="41">
        <v>6.5</v>
      </c>
      <c r="K16" s="41">
        <v>7</v>
      </c>
      <c r="L16" s="38">
        <f t="shared" si="1"/>
        <v>19.5</v>
      </c>
      <c r="M16" s="36">
        <v>6</v>
      </c>
      <c r="N16" s="41">
        <v>6</v>
      </c>
      <c r="O16" s="41">
        <v>7</v>
      </c>
      <c r="P16" s="38">
        <f t="shared" si="2"/>
        <v>19</v>
      </c>
      <c r="Q16" s="42">
        <f t="shared" si="3"/>
        <v>19.333333333333332</v>
      </c>
      <c r="R16" s="86" t="str">
        <f>VLOOKUP(AC16,'Judging Data Entry - Digital'!$AC$2:$AD$6,2,FALSE)</f>
        <v> </v>
      </c>
      <c r="S16" s="70" t="s">
        <v>171</v>
      </c>
      <c r="U16" s="5" t="b">
        <f t="shared" si="4"/>
        <v>0</v>
      </c>
      <c r="V16" s="5">
        <f t="shared" si="5"/>
        <v>0</v>
      </c>
      <c r="W16" s="5" t="b">
        <f t="shared" si="6"/>
        <v>0</v>
      </c>
      <c r="X16" s="5">
        <f t="shared" si="7"/>
        <v>0</v>
      </c>
      <c r="Y16" s="5" t="b">
        <f t="shared" si="8"/>
        <v>0</v>
      </c>
      <c r="Z16" s="5">
        <f t="shared" si="9"/>
        <v>0</v>
      </c>
      <c r="AA16" s="5" t="b">
        <f t="shared" si="10"/>
        <v>0</v>
      </c>
      <c r="AB16" s="5">
        <f t="shared" si="11"/>
        <v>0</v>
      </c>
      <c r="AC16" s="5">
        <f t="shared" si="12"/>
        <v>0</v>
      </c>
      <c r="AE16" s="43">
        <f t="shared" si="13"/>
        <v>19.333333333333332</v>
      </c>
      <c r="AG16" s="44" t="str">
        <f t="shared" si="15"/>
        <v>Score: 19.3/30</v>
      </c>
      <c r="AH16" s="44">
        <f t="shared" si="16"/>
      </c>
      <c r="AI16" s="117" t="str">
        <f t="shared" si="17"/>
        <v>'In the Beginning' by Gordon Sukut
Score: 19.3/30
Judges Comments: perplexing, too close to the center for comfort, title fits</v>
      </c>
    </row>
    <row r="17" spans="1:35" ht="45.75" customHeight="1">
      <c r="A17" s="34">
        <f t="shared" si="14"/>
        <v>8</v>
      </c>
      <c r="B17" s="97" t="s">
        <v>24</v>
      </c>
      <c r="C17" s="98" t="s">
        <v>85</v>
      </c>
      <c r="D17" s="116" t="s">
        <v>35</v>
      </c>
      <c r="E17" s="100">
        <v>9</v>
      </c>
      <c r="F17" s="101">
        <v>8</v>
      </c>
      <c r="G17" s="101">
        <v>8</v>
      </c>
      <c r="H17" s="102">
        <f aca="true" t="shared" si="18" ref="H17:H24">E17+F17+G17</f>
        <v>25</v>
      </c>
      <c r="I17" s="103">
        <v>9</v>
      </c>
      <c r="J17" s="104">
        <v>8.5</v>
      </c>
      <c r="K17" s="104">
        <v>8</v>
      </c>
      <c r="L17" s="102">
        <f aca="true" t="shared" si="19" ref="L17:L24">I17+J17+K17</f>
        <v>25.5</v>
      </c>
      <c r="M17" s="100">
        <v>9</v>
      </c>
      <c r="N17" s="104">
        <v>8</v>
      </c>
      <c r="O17" s="104">
        <v>8</v>
      </c>
      <c r="P17" s="102">
        <f aca="true" t="shared" si="20" ref="P17:P24">M17+N17+O17</f>
        <v>25</v>
      </c>
      <c r="Q17" s="105">
        <f aca="true" t="shared" si="21" ref="Q17:Q24">(H17+L17+P17)/3</f>
        <v>25.166666666666668</v>
      </c>
      <c r="R17" s="106" t="str">
        <f>VLOOKUP(AC17,'Judging Data Entry - Digital'!$AC$2:$AD$6,2,FALSE)</f>
        <v>PM</v>
      </c>
      <c r="S17" s="107" t="s">
        <v>172</v>
      </c>
      <c r="U17" s="5" t="b">
        <f aca="true" t="shared" si="22" ref="U17:U24">AND($U$27&lt;22,Q17=$U$27)</f>
        <v>0</v>
      </c>
      <c r="V17" s="5">
        <f aca="true" t="shared" si="23" ref="V17:V24">IF(U17=TRUE,1,0)</f>
        <v>0</v>
      </c>
      <c r="W17" s="5" t="b">
        <f aca="true" t="shared" si="24" ref="W17:W24">AND($U$10=0,Q17&gt;21.99)</f>
        <v>1</v>
      </c>
      <c r="X17" s="5">
        <f aca="true" t="shared" si="25" ref="X17:X24">IF(W17=TRUE,1,0)</f>
        <v>1</v>
      </c>
      <c r="Y17" s="5" t="b">
        <f t="shared" si="8"/>
        <v>1</v>
      </c>
      <c r="Z17" s="5">
        <f aca="true" t="shared" si="26" ref="Z17:Z24">IF(Y17=TRUE,2,0)</f>
        <v>2</v>
      </c>
      <c r="AA17" s="5" t="b">
        <f t="shared" si="10"/>
        <v>1</v>
      </c>
      <c r="AB17" s="5">
        <f aca="true" t="shared" si="27" ref="AB17:AB24">IF(AA17=TRUE,1,0)</f>
        <v>1</v>
      </c>
      <c r="AC17" s="5">
        <f aca="true" t="shared" si="28" ref="AC17:AC24">U17+(W17*2)+X17+Y17+Z17</f>
        <v>6</v>
      </c>
      <c r="AE17" s="43">
        <f aca="true" t="shared" si="29" ref="AE17:AE24">Q17</f>
        <v>25.166666666666668</v>
      </c>
      <c r="AG17" s="44" t="str">
        <f t="shared" si="15"/>
        <v>Score: 25.2/30</v>
      </c>
      <c r="AH17" s="44" t="str">
        <f t="shared" si="16"/>
        <v>Print of the Month</v>
      </c>
      <c r="AI17" s="117" t="str">
        <f t="shared" si="17"/>
        <v>'Key Difference' by Bill Compton
Score: 25.2/30
Print of the Month
Judges Comments: great symmetry, well done image, pleasing to look at</v>
      </c>
    </row>
    <row r="18" spans="1:35" ht="45.75" customHeight="1">
      <c r="A18" s="34">
        <f t="shared" si="14"/>
        <v>9</v>
      </c>
      <c r="B18" s="34" t="s">
        <v>24</v>
      </c>
      <c r="C18" s="80" t="s">
        <v>86</v>
      </c>
      <c r="D18" s="92" t="s">
        <v>46</v>
      </c>
      <c r="E18" s="36">
        <v>7</v>
      </c>
      <c r="F18" s="37">
        <v>7</v>
      </c>
      <c r="G18" s="37">
        <v>7.5</v>
      </c>
      <c r="H18" s="38">
        <f t="shared" si="18"/>
        <v>21.5</v>
      </c>
      <c r="I18" s="39">
        <v>7</v>
      </c>
      <c r="J18" s="41">
        <v>7</v>
      </c>
      <c r="K18" s="41">
        <v>7.5</v>
      </c>
      <c r="L18" s="38">
        <f t="shared" si="19"/>
        <v>21.5</v>
      </c>
      <c r="M18" s="36">
        <v>7</v>
      </c>
      <c r="N18" s="41">
        <v>7</v>
      </c>
      <c r="O18" s="41">
        <v>8</v>
      </c>
      <c r="P18" s="38">
        <f t="shared" si="20"/>
        <v>22</v>
      </c>
      <c r="Q18" s="42">
        <f t="shared" si="21"/>
        <v>21.666666666666668</v>
      </c>
      <c r="R18" s="86" t="str">
        <f>VLOOKUP(AC18,'Judging Data Entry - Digital'!$AC$2:$AD$6,2,FALSE)</f>
        <v> </v>
      </c>
      <c r="S18" s="70" t="s">
        <v>173</v>
      </c>
      <c r="U18" s="5" t="b">
        <f t="shared" si="22"/>
        <v>0</v>
      </c>
      <c r="V18" s="5">
        <f t="shared" si="23"/>
        <v>0</v>
      </c>
      <c r="W18" s="5" t="b">
        <f t="shared" si="24"/>
        <v>0</v>
      </c>
      <c r="X18" s="5">
        <f t="shared" si="25"/>
        <v>0</v>
      </c>
      <c r="Y18" s="5" t="b">
        <f t="shared" si="8"/>
        <v>0</v>
      </c>
      <c r="Z18" s="5">
        <f t="shared" si="26"/>
        <v>0</v>
      </c>
      <c r="AA18" s="5" t="b">
        <f t="shared" si="10"/>
        <v>0</v>
      </c>
      <c r="AB18" s="5">
        <f t="shared" si="27"/>
        <v>0</v>
      </c>
      <c r="AC18" s="5">
        <f t="shared" si="28"/>
        <v>0</v>
      </c>
      <c r="AE18" s="43">
        <f t="shared" si="29"/>
        <v>21.666666666666668</v>
      </c>
      <c r="AG18" s="44" t="str">
        <f t="shared" si="15"/>
        <v>Score: 21.7/30</v>
      </c>
      <c r="AH18" s="44">
        <f t="shared" si="16"/>
      </c>
      <c r="AI18" s="117" t="str">
        <f t="shared" si="17"/>
        <v>'Mansion Reflection' by Dale Read
Score: 21.7/30
Judges Comments: nice low key, reflection well done, lighting needs more feathering to look more natural, color toning needs a little work to make it a really good night image</v>
      </c>
    </row>
    <row r="19" spans="1:35" ht="45.75" customHeight="1">
      <c r="A19" s="34">
        <f t="shared" si="14"/>
        <v>10</v>
      </c>
      <c r="B19" s="34" t="s">
        <v>24</v>
      </c>
      <c r="C19" s="80" t="s">
        <v>87</v>
      </c>
      <c r="D19" s="92" t="s">
        <v>34</v>
      </c>
      <c r="E19" s="36">
        <v>7</v>
      </c>
      <c r="F19" s="37">
        <v>6</v>
      </c>
      <c r="G19" s="37">
        <v>9.5</v>
      </c>
      <c r="H19" s="38">
        <f t="shared" si="18"/>
        <v>22.5</v>
      </c>
      <c r="I19" s="39">
        <v>7</v>
      </c>
      <c r="J19" s="41">
        <v>6</v>
      </c>
      <c r="K19" s="41">
        <v>9.5</v>
      </c>
      <c r="L19" s="38">
        <f t="shared" si="19"/>
        <v>22.5</v>
      </c>
      <c r="M19" s="36">
        <v>7</v>
      </c>
      <c r="N19" s="41">
        <v>7</v>
      </c>
      <c r="O19" s="41">
        <v>9.5</v>
      </c>
      <c r="P19" s="38">
        <f t="shared" si="20"/>
        <v>23.5</v>
      </c>
      <c r="Q19" s="42">
        <f t="shared" si="21"/>
        <v>22.833333333333332</v>
      </c>
      <c r="R19" s="86" t="str">
        <f>VLOOKUP(AC19,'Judging Data Entry - Digital'!$AC$2:$AD$6,2,FALSE)</f>
        <v>HM</v>
      </c>
      <c r="S19" s="70" t="s">
        <v>174</v>
      </c>
      <c r="U19" s="5" t="b">
        <f t="shared" si="22"/>
        <v>0</v>
      </c>
      <c r="V19" s="5">
        <f t="shared" si="23"/>
        <v>0</v>
      </c>
      <c r="W19" s="5" t="b">
        <f t="shared" si="24"/>
        <v>1</v>
      </c>
      <c r="X19" s="5">
        <f t="shared" si="25"/>
        <v>1</v>
      </c>
      <c r="Y19" s="5" t="b">
        <f t="shared" si="8"/>
        <v>0</v>
      </c>
      <c r="Z19" s="5">
        <f t="shared" si="26"/>
        <v>0</v>
      </c>
      <c r="AA19" s="5" t="b">
        <f t="shared" si="10"/>
        <v>0</v>
      </c>
      <c r="AB19" s="5">
        <f t="shared" si="27"/>
        <v>0</v>
      </c>
      <c r="AC19" s="5">
        <f t="shared" si="28"/>
        <v>3</v>
      </c>
      <c r="AE19" s="43">
        <f t="shared" si="29"/>
        <v>22.833333333333332</v>
      </c>
      <c r="AG19" s="44" t="str">
        <f t="shared" si="15"/>
        <v>Score: 22.8/30</v>
      </c>
      <c r="AH19" s="44" t="str">
        <f t="shared" si="16"/>
        <v>Honorable Mention</v>
      </c>
      <c r="AI19" s="117" t="str">
        <f t="shared" si="17"/>
        <v>'Marbleized' by Helen Brown
Score: 22.8/30
Honorable Mention
Judges Comments: really nice image, high-key done well, eyes are drawn around the subject, technically well done</v>
      </c>
    </row>
    <row r="20" spans="1:35" ht="45.75" customHeight="1">
      <c r="A20" s="34">
        <f t="shared" si="14"/>
        <v>11</v>
      </c>
      <c r="B20" s="34" t="s">
        <v>24</v>
      </c>
      <c r="C20" s="80" t="s">
        <v>88</v>
      </c>
      <c r="D20" s="92" t="s">
        <v>32</v>
      </c>
      <c r="E20" s="36">
        <v>7</v>
      </c>
      <c r="F20" s="37">
        <v>7</v>
      </c>
      <c r="G20" s="37">
        <v>8</v>
      </c>
      <c r="H20" s="38">
        <f t="shared" si="18"/>
        <v>22</v>
      </c>
      <c r="I20" s="39">
        <v>7</v>
      </c>
      <c r="J20" s="41">
        <v>8</v>
      </c>
      <c r="K20" s="41">
        <v>8</v>
      </c>
      <c r="L20" s="38">
        <f t="shared" si="19"/>
        <v>23</v>
      </c>
      <c r="M20" s="36">
        <v>7</v>
      </c>
      <c r="N20" s="41">
        <v>7</v>
      </c>
      <c r="O20" s="41">
        <v>8</v>
      </c>
      <c r="P20" s="38">
        <f t="shared" si="20"/>
        <v>22</v>
      </c>
      <c r="Q20" s="42">
        <f t="shared" si="21"/>
        <v>22.333333333333332</v>
      </c>
      <c r="R20" s="86" t="str">
        <f>VLOOKUP(AC20,'Judging Data Entry - Digital'!$AC$2:$AD$6,2,FALSE)</f>
        <v>HM</v>
      </c>
      <c r="S20" s="70" t="s">
        <v>175</v>
      </c>
      <c r="U20" s="5" t="b">
        <f t="shared" si="22"/>
        <v>0</v>
      </c>
      <c r="V20" s="5">
        <f t="shared" si="23"/>
        <v>0</v>
      </c>
      <c r="W20" s="5" t="b">
        <f t="shared" si="24"/>
        <v>1</v>
      </c>
      <c r="X20" s="5">
        <f t="shared" si="25"/>
        <v>1</v>
      </c>
      <c r="Y20" s="5" t="b">
        <f t="shared" si="8"/>
        <v>0</v>
      </c>
      <c r="Z20" s="5">
        <f t="shared" si="26"/>
        <v>0</v>
      </c>
      <c r="AA20" s="5" t="b">
        <f t="shared" si="10"/>
        <v>0</v>
      </c>
      <c r="AB20" s="5">
        <f t="shared" si="27"/>
        <v>0</v>
      </c>
      <c r="AC20" s="5">
        <f t="shared" si="28"/>
        <v>3</v>
      </c>
      <c r="AE20" s="43">
        <f t="shared" si="29"/>
        <v>22.333333333333332</v>
      </c>
      <c r="AG20" s="44" t="str">
        <f t="shared" si="15"/>
        <v>Score: 22.3/30</v>
      </c>
      <c r="AH20" s="44" t="str">
        <f t="shared" si="16"/>
        <v>Honorable Mention</v>
      </c>
      <c r="AI20" s="117" t="str">
        <f t="shared" si="17"/>
        <v>'Midnight Run' by Cathy Baerg
Score: 22.3/30
Honorable Mention
Judges Comments: cool long exposure image that is well executed, framed well, crop some of the negative space out, </v>
      </c>
    </row>
    <row r="21" spans="1:35" ht="45.75" customHeight="1">
      <c r="A21" s="34">
        <f t="shared" si="14"/>
        <v>12</v>
      </c>
      <c r="B21" s="34" t="s">
        <v>24</v>
      </c>
      <c r="C21" s="80" t="s">
        <v>89</v>
      </c>
      <c r="D21" s="92" t="s">
        <v>47</v>
      </c>
      <c r="E21" s="36">
        <v>8</v>
      </c>
      <c r="F21" s="37">
        <v>6</v>
      </c>
      <c r="G21" s="37">
        <v>7.5</v>
      </c>
      <c r="H21" s="38">
        <f t="shared" si="18"/>
        <v>21.5</v>
      </c>
      <c r="I21" s="39">
        <v>7</v>
      </c>
      <c r="J21" s="41">
        <v>7</v>
      </c>
      <c r="K21" s="41">
        <v>7.5</v>
      </c>
      <c r="L21" s="38">
        <f t="shared" si="19"/>
        <v>21.5</v>
      </c>
      <c r="M21" s="36">
        <v>8</v>
      </c>
      <c r="N21" s="41">
        <v>6</v>
      </c>
      <c r="O21" s="41">
        <v>7.5</v>
      </c>
      <c r="P21" s="38">
        <f t="shared" si="20"/>
        <v>21.5</v>
      </c>
      <c r="Q21" s="42">
        <f t="shared" si="21"/>
        <v>21.5</v>
      </c>
      <c r="R21" s="86" t="str">
        <f>VLOOKUP(AC21,'Judging Data Entry - Digital'!$AC$2:$AD$6,2,FALSE)</f>
        <v> </v>
      </c>
      <c r="S21" s="70" t="s">
        <v>176</v>
      </c>
      <c r="U21" s="5" t="b">
        <f t="shared" si="22"/>
        <v>0</v>
      </c>
      <c r="V21" s="5">
        <f t="shared" si="23"/>
        <v>0</v>
      </c>
      <c r="W21" s="5" t="b">
        <f t="shared" si="24"/>
        <v>0</v>
      </c>
      <c r="X21" s="5">
        <f t="shared" si="25"/>
        <v>0</v>
      </c>
      <c r="Y21" s="5" t="b">
        <f t="shared" si="8"/>
        <v>0</v>
      </c>
      <c r="Z21" s="5">
        <f t="shared" si="26"/>
        <v>0</v>
      </c>
      <c r="AA21" s="5" t="b">
        <f t="shared" si="10"/>
        <v>0</v>
      </c>
      <c r="AB21" s="5">
        <f t="shared" si="27"/>
        <v>0</v>
      </c>
      <c r="AC21" s="5">
        <f t="shared" si="28"/>
        <v>0</v>
      </c>
      <c r="AE21" s="43">
        <f t="shared" si="29"/>
        <v>21.5</v>
      </c>
      <c r="AG21" s="44" t="str">
        <f t="shared" si="15"/>
        <v>Score: 21.5/30</v>
      </c>
      <c r="AH21" s="44">
        <f t="shared" si="16"/>
      </c>
      <c r="AI21" s="117" t="str">
        <f t="shared" si="17"/>
        <v>'Pitcheresque' by Barry Singer
Score: 21.5/30
Judges Comments: nice play on words - title works with this image, eyes are nicely drawn to the subject, coloring and high-key works well, soften the left side a little to match the bowl</v>
      </c>
    </row>
    <row r="22" spans="1:35" ht="45.75" customHeight="1">
      <c r="A22" s="34">
        <f t="shared" si="14"/>
        <v>13</v>
      </c>
      <c r="B22" s="34" t="s">
        <v>24</v>
      </c>
      <c r="C22" s="80" t="s">
        <v>141</v>
      </c>
      <c r="D22" s="92" t="s">
        <v>33</v>
      </c>
      <c r="E22" s="36">
        <v>7</v>
      </c>
      <c r="F22" s="37">
        <v>7</v>
      </c>
      <c r="G22" s="37">
        <v>7</v>
      </c>
      <c r="H22" s="38">
        <f t="shared" si="18"/>
        <v>21</v>
      </c>
      <c r="I22" s="39">
        <v>8</v>
      </c>
      <c r="J22" s="41">
        <v>8</v>
      </c>
      <c r="K22" s="41">
        <v>7</v>
      </c>
      <c r="L22" s="38">
        <f t="shared" si="19"/>
        <v>23</v>
      </c>
      <c r="M22" s="36">
        <v>8</v>
      </c>
      <c r="N22" s="41">
        <v>7</v>
      </c>
      <c r="O22" s="41">
        <v>7</v>
      </c>
      <c r="P22" s="38">
        <f t="shared" si="20"/>
        <v>22</v>
      </c>
      <c r="Q22" s="42">
        <f t="shared" si="21"/>
        <v>22</v>
      </c>
      <c r="R22" s="86" t="str">
        <f>VLOOKUP(AC22,'Judging Data Entry - Digital'!$AC$2:$AD$6,2,FALSE)</f>
        <v>HM</v>
      </c>
      <c r="S22" s="70" t="s">
        <v>177</v>
      </c>
      <c r="U22" s="5" t="b">
        <f t="shared" si="22"/>
        <v>0</v>
      </c>
      <c r="V22" s="5">
        <f t="shared" si="23"/>
        <v>0</v>
      </c>
      <c r="W22" s="5" t="b">
        <f t="shared" si="24"/>
        <v>1</v>
      </c>
      <c r="X22" s="5">
        <f t="shared" si="25"/>
        <v>1</v>
      </c>
      <c r="Y22" s="5" t="b">
        <f t="shared" si="8"/>
        <v>0</v>
      </c>
      <c r="Z22" s="5">
        <f t="shared" si="26"/>
        <v>0</v>
      </c>
      <c r="AA22" s="5" t="b">
        <f t="shared" si="10"/>
        <v>0</v>
      </c>
      <c r="AB22" s="5">
        <f t="shared" si="27"/>
        <v>0</v>
      </c>
      <c r="AC22" s="5">
        <f t="shared" si="28"/>
        <v>3</v>
      </c>
      <c r="AE22" s="43">
        <f t="shared" si="29"/>
        <v>22</v>
      </c>
      <c r="AG22" s="44" t="str">
        <f t="shared" si="15"/>
        <v>Score: 22/30</v>
      </c>
      <c r="AH22" s="44" t="str">
        <f t="shared" si="16"/>
        <v>Honorable Mention</v>
      </c>
      <c r="AI22" s="117" t="str">
        <f t="shared" si="17"/>
        <v>'Private Idaho - My Altered Reality' by Brian Barnhill
Score: 22/30
Honorable Mention
Judges Comments: nice contrast, sky has lots of detail, HDR or clarity effect is well done, nice to not see any halos, blackness in the clouds draws you away from the subject - crop some of them away perhaps</v>
      </c>
    </row>
    <row r="23" spans="1:35" ht="45.75" customHeight="1">
      <c r="A23" s="34">
        <f t="shared" si="14"/>
        <v>14</v>
      </c>
      <c r="B23" s="34" t="s">
        <v>24</v>
      </c>
      <c r="C23" s="80" t="s">
        <v>90</v>
      </c>
      <c r="D23" s="92" t="s">
        <v>136</v>
      </c>
      <c r="E23" s="36">
        <v>6</v>
      </c>
      <c r="F23" s="37">
        <v>8</v>
      </c>
      <c r="G23" s="37">
        <v>7.5</v>
      </c>
      <c r="H23" s="38">
        <f t="shared" si="18"/>
        <v>21.5</v>
      </c>
      <c r="I23" s="39">
        <v>6</v>
      </c>
      <c r="J23" s="41">
        <v>7</v>
      </c>
      <c r="K23" s="41">
        <v>7</v>
      </c>
      <c r="L23" s="38">
        <f t="shared" si="19"/>
        <v>20</v>
      </c>
      <c r="M23" s="36">
        <v>6</v>
      </c>
      <c r="N23" s="41">
        <v>8</v>
      </c>
      <c r="O23" s="41">
        <v>7</v>
      </c>
      <c r="P23" s="38">
        <f t="shared" si="20"/>
        <v>21</v>
      </c>
      <c r="Q23" s="42">
        <f t="shared" si="21"/>
        <v>20.833333333333332</v>
      </c>
      <c r="R23" s="86" t="str">
        <f>VLOOKUP(AC23,'Judging Data Entry - Digital'!$AC$2:$AD$6,2,FALSE)</f>
        <v> </v>
      </c>
      <c r="S23" s="70" t="s">
        <v>178</v>
      </c>
      <c r="U23" s="5" t="b">
        <f t="shared" si="22"/>
        <v>0</v>
      </c>
      <c r="V23" s="5">
        <f t="shared" si="23"/>
        <v>0</v>
      </c>
      <c r="W23" s="5" t="b">
        <f t="shared" si="24"/>
        <v>0</v>
      </c>
      <c r="X23" s="5">
        <f t="shared" si="25"/>
        <v>0</v>
      </c>
      <c r="Y23" s="5" t="b">
        <f t="shared" si="8"/>
        <v>0</v>
      </c>
      <c r="Z23" s="5">
        <f t="shared" si="26"/>
        <v>0</v>
      </c>
      <c r="AA23" s="5" t="b">
        <f t="shared" si="10"/>
        <v>0</v>
      </c>
      <c r="AB23" s="5">
        <f t="shared" si="27"/>
        <v>0</v>
      </c>
      <c r="AC23" s="5">
        <f t="shared" si="28"/>
        <v>0</v>
      </c>
      <c r="AE23" s="43">
        <f t="shared" si="29"/>
        <v>20.833333333333332</v>
      </c>
      <c r="AG23" s="44" t="str">
        <f t="shared" si="15"/>
        <v>Score: 20.8/30</v>
      </c>
      <c r="AH23" s="44">
        <f t="shared" si="16"/>
      </c>
      <c r="AI23" s="117" t="str">
        <f t="shared" si="17"/>
        <v>'Shadows 'N Light' by Lorilee Guenter
Score: 20.8/30
Judges Comments: nice diagonal, center flower is nice and crisp, red rose is nice - may have been a stronger image with it in the center, perhaps add some more highlights to the red rose to make it pop out a little more</v>
      </c>
    </row>
    <row r="24" spans="1:35" ht="45.75" customHeight="1">
      <c r="A24" s="34">
        <f t="shared" si="14"/>
        <v>15</v>
      </c>
      <c r="B24" s="34" t="s">
        <v>24</v>
      </c>
      <c r="C24" s="80" t="s">
        <v>91</v>
      </c>
      <c r="D24" s="92" t="s">
        <v>38</v>
      </c>
      <c r="E24" s="36">
        <v>6</v>
      </c>
      <c r="F24" s="37">
        <v>7</v>
      </c>
      <c r="G24" s="37">
        <v>7</v>
      </c>
      <c r="H24" s="38">
        <f t="shared" si="18"/>
        <v>20</v>
      </c>
      <c r="I24" s="39">
        <v>6</v>
      </c>
      <c r="J24" s="41">
        <v>6.5</v>
      </c>
      <c r="K24" s="41">
        <v>7</v>
      </c>
      <c r="L24" s="38">
        <f t="shared" si="19"/>
        <v>19.5</v>
      </c>
      <c r="M24" s="36">
        <v>6</v>
      </c>
      <c r="N24" s="41">
        <v>7.5</v>
      </c>
      <c r="O24" s="41">
        <v>7</v>
      </c>
      <c r="P24" s="38">
        <f t="shared" si="20"/>
        <v>20.5</v>
      </c>
      <c r="Q24" s="42">
        <f t="shared" si="21"/>
        <v>20</v>
      </c>
      <c r="R24" s="86" t="str">
        <f>VLOOKUP(AC24,'Judging Data Entry - Digital'!$AC$2:$AD$6,2,FALSE)</f>
        <v> </v>
      </c>
      <c r="S24" s="70" t="s">
        <v>179</v>
      </c>
      <c r="U24" s="5" t="b">
        <f t="shared" si="22"/>
        <v>0</v>
      </c>
      <c r="V24" s="5">
        <f t="shared" si="23"/>
        <v>0</v>
      </c>
      <c r="W24" s="5" t="b">
        <f t="shared" si="24"/>
        <v>0</v>
      </c>
      <c r="X24" s="5">
        <f t="shared" si="25"/>
        <v>0</v>
      </c>
      <c r="Y24" s="5" t="b">
        <f t="shared" si="8"/>
        <v>0</v>
      </c>
      <c r="Z24" s="5">
        <f t="shared" si="26"/>
        <v>0</v>
      </c>
      <c r="AA24" s="5" t="b">
        <f t="shared" si="10"/>
        <v>0</v>
      </c>
      <c r="AB24" s="5">
        <f t="shared" si="27"/>
        <v>0</v>
      </c>
      <c r="AC24" s="5">
        <f t="shared" si="28"/>
        <v>0</v>
      </c>
      <c r="AE24" s="43">
        <f t="shared" si="29"/>
        <v>20</v>
      </c>
      <c r="AG24" s="44" t="str">
        <f t="shared" si="15"/>
        <v>Score: 20/30</v>
      </c>
      <c r="AH24" s="44">
        <f t="shared" si="16"/>
      </c>
      <c r="AI24" s="117" t="str">
        <f t="shared" si="17"/>
        <v>'Silence' by Gayvin Franson
Score: 20/30
Judges Comments: interesting subject - there seems to be a story here, nice effect on the subject, soften the edges a bit to make the composite more realistic, two different color temperatures in the composite as well (add a subtle color overlay on all the layers)</v>
      </c>
    </row>
    <row r="25" spans="1:35" ht="45.75" customHeight="1">
      <c r="A25" s="34">
        <f>A15+1</f>
        <v>6</v>
      </c>
      <c r="B25" s="34" t="s">
        <v>24</v>
      </c>
      <c r="C25" s="80" t="s">
        <v>142</v>
      </c>
      <c r="D25" s="92" t="s">
        <v>49</v>
      </c>
      <c r="E25" s="36">
        <v>6</v>
      </c>
      <c r="F25" s="37">
        <v>6.5</v>
      </c>
      <c r="G25" s="37">
        <v>6.5</v>
      </c>
      <c r="H25" s="38">
        <f>E25+F25+G25</f>
        <v>19</v>
      </c>
      <c r="I25" s="39">
        <v>6</v>
      </c>
      <c r="J25" s="41">
        <v>6.5</v>
      </c>
      <c r="K25" s="41">
        <v>6.5</v>
      </c>
      <c r="L25" s="38">
        <f>I25+J25+K25</f>
        <v>19</v>
      </c>
      <c r="M25" s="36">
        <v>6</v>
      </c>
      <c r="N25" s="41">
        <v>7</v>
      </c>
      <c r="O25" s="41">
        <v>7</v>
      </c>
      <c r="P25" s="38">
        <f>M25+N25+O25</f>
        <v>20</v>
      </c>
      <c r="Q25" s="42">
        <f>(H25+L25+P25)/3</f>
        <v>19.333333333333332</v>
      </c>
      <c r="R25" s="86" t="str">
        <f>VLOOKUP(AC25,'Judging Data Entry - Digital'!$AC$2:$AD$6,2,FALSE)</f>
        <v> </v>
      </c>
      <c r="S25" s="70" t="s">
        <v>180</v>
      </c>
      <c r="U25" s="5" t="b">
        <f>AND($U$27&lt;22,Q25=$U$27)</f>
        <v>0</v>
      </c>
      <c r="V25" s="5">
        <f>IF(U25=TRUE,1,0)</f>
        <v>0</v>
      </c>
      <c r="W25" s="5" t="b">
        <f>AND($U$10=0,Q25&gt;21.99)</f>
        <v>0</v>
      </c>
      <c r="X25" s="5">
        <f>IF(W25=TRUE,1,0)</f>
        <v>0</v>
      </c>
      <c r="Y25" s="5" t="b">
        <f t="shared" si="8"/>
        <v>0</v>
      </c>
      <c r="Z25" s="5">
        <f>IF(Y25=TRUE,2,0)</f>
        <v>0</v>
      </c>
      <c r="AA25" s="5" t="b">
        <f t="shared" si="10"/>
        <v>0</v>
      </c>
      <c r="AB25" s="5">
        <f>IF(AA25=TRUE,1,0)</f>
        <v>0</v>
      </c>
      <c r="AC25" s="5">
        <f>U25+(W25*2)+X25+Y25+Z25</f>
        <v>0</v>
      </c>
      <c r="AE25" s="43">
        <f>Q25</f>
        <v>19.333333333333332</v>
      </c>
      <c r="AG25" s="44" t="str">
        <f>CONCATENATE("Score: ",ROUND(Q25,1),"/30")</f>
        <v>Score: 19.3/30</v>
      </c>
      <c r="AH25" s="44">
        <f>IF(R25="HM","Honorable Mention",IF(R25="PM","Print of the Month",""))</f>
      </c>
      <c r="AI25" s="117" t="str">
        <f>CONCATENATE("'",C25,"'"," by ",D25,CHAR(10),AG25,CHAR(10),AH25,CHAR(10),"Judges Comments: ",S25)</f>
        <v>'Hanging Tree' by Ian Sutherland
Score: 19.3/30
Judges Comments: very high-key with lots of negative space - the balance is a little off (move the negative space to the right to go with the flow of the tree), good title, </v>
      </c>
    </row>
    <row r="26" spans="1:20" ht="7.5" customHeight="1">
      <c r="A26" s="45"/>
      <c r="B26" s="45"/>
      <c r="C26" s="71"/>
      <c r="D26" s="93"/>
      <c r="E26" s="45"/>
      <c r="F26" s="45"/>
      <c r="G26" s="45"/>
      <c r="H26" s="47"/>
      <c r="I26" s="45"/>
      <c r="J26" s="48"/>
      <c r="K26" s="48"/>
      <c r="L26" s="47"/>
      <c r="M26" s="45"/>
      <c r="N26" s="48"/>
      <c r="O26" s="48"/>
      <c r="P26" s="47"/>
      <c r="Q26" s="47"/>
      <c r="R26" s="45"/>
      <c r="S26" s="71"/>
      <c r="T26" s="121" t="str">
        <f>IF(AA27=TRUE,"TIE"," ")</f>
        <v> </v>
      </c>
    </row>
    <row r="27" spans="1:28" ht="30.75" customHeight="1">
      <c r="A27" s="3">
        <f>MAX(A11:A26)</f>
        <v>15</v>
      </c>
      <c r="B27" s="3"/>
      <c r="C27" s="77" t="s">
        <v>27</v>
      </c>
      <c r="D27" s="91" t="s">
        <v>21</v>
      </c>
      <c r="E27" s="1">
        <f>MAX(A29:A51)-E9</f>
        <v>23</v>
      </c>
      <c r="F27" s="1"/>
      <c r="G27" s="1"/>
      <c r="H27" s="44"/>
      <c r="J27" s="33"/>
      <c r="K27" s="33"/>
      <c r="L27" s="44"/>
      <c r="N27" s="33"/>
      <c r="O27" s="33"/>
      <c r="P27" s="44"/>
      <c r="Q27" s="44"/>
      <c r="T27" s="121"/>
      <c r="U27" s="49" t="str">
        <f>IF(MAX(Q11:Q26)&lt;22,MAX(Q11:Q26)," ")</f>
        <v> </v>
      </c>
      <c r="V27" s="49"/>
      <c r="Y27" s="49">
        <f>IF(U27&gt;21.99,MAX(Q11:Q26)," ")</f>
        <v>25.166666666666668</v>
      </c>
      <c r="Z27" s="49"/>
      <c r="AA27" s="32" t="b">
        <f>OR(AA28&gt;1,U28&gt;1)</f>
        <v>0</v>
      </c>
      <c r="AB27" s="32"/>
    </row>
    <row r="28" spans="1:27" ht="7.5" customHeight="1">
      <c r="A28" s="50"/>
      <c r="B28" s="50"/>
      <c r="C28" s="72"/>
      <c r="D28" s="94"/>
      <c r="E28" s="50"/>
      <c r="F28" s="50"/>
      <c r="G28" s="50"/>
      <c r="H28" s="52"/>
      <c r="I28" s="50"/>
      <c r="J28" s="53"/>
      <c r="K28" s="53"/>
      <c r="L28" s="52"/>
      <c r="M28" s="50"/>
      <c r="N28" s="53"/>
      <c r="O28" s="53"/>
      <c r="P28" s="52"/>
      <c r="Q28" s="52"/>
      <c r="R28" s="50"/>
      <c r="S28" s="72"/>
      <c r="T28" s="121"/>
      <c r="U28" s="5">
        <f>SUM(V29:V53)</f>
        <v>0</v>
      </c>
      <c r="AA28" s="5">
        <f>SUM(AB29:AB53)</f>
        <v>1</v>
      </c>
    </row>
    <row r="29" spans="1:35" ht="45.75" customHeight="1">
      <c r="A29" s="34">
        <f>A27+1</f>
        <v>16</v>
      </c>
      <c r="B29" s="34" t="s">
        <v>22</v>
      </c>
      <c r="C29" s="80" t="s">
        <v>92</v>
      </c>
      <c r="D29" s="92" t="s">
        <v>51</v>
      </c>
      <c r="E29" s="36">
        <v>7</v>
      </c>
      <c r="F29" s="37">
        <v>7</v>
      </c>
      <c r="G29" s="37">
        <v>9</v>
      </c>
      <c r="H29" s="38">
        <f aca="true" t="shared" si="30" ref="H29:H34">E29+F29+G29</f>
        <v>23</v>
      </c>
      <c r="I29" s="39">
        <v>8</v>
      </c>
      <c r="J29" s="41">
        <v>7</v>
      </c>
      <c r="K29" s="41">
        <v>8.5</v>
      </c>
      <c r="L29" s="38">
        <f aca="true" t="shared" si="31" ref="L29:L34">I29+J29+K29</f>
        <v>23.5</v>
      </c>
      <c r="M29" s="36">
        <v>8</v>
      </c>
      <c r="N29" s="41">
        <v>7</v>
      </c>
      <c r="O29" s="41">
        <v>9</v>
      </c>
      <c r="P29" s="38">
        <f aca="true" t="shared" si="32" ref="P29:P34">M29+N29+O29</f>
        <v>24</v>
      </c>
      <c r="Q29" s="42">
        <f aca="true" t="shared" si="33" ref="Q29:Q34">(H29+L29+P29)/3</f>
        <v>23.5</v>
      </c>
      <c r="R29" s="86" t="str">
        <f>VLOOKUP(AC29,'Judging Data Entry - Digital'!$AC$2:$AD$6,2,FALSE)</f>
        <v>HM</v>
      </c>
      <c r="S29" s="70" t="s">
        <v>181</v>
      </c>
      <c r="U29" s="5" t="b">
        <f aca="true" t="shared" si="34" ref="U29:U34">AND($U$54&lt;22,Q29=$U$54)</f>
        <v>0</v>
      </c>
      <c r="V29" s="5">
        <f aca="true" t="shared" si="35" ref="V29:V34">IF(U29=TRUE,1,0)</f>
        <v>0</v>
      </c>
      <c r="W29" s="5" t="b">
        <f aca="true" t="shared" si="36" ref="W29:W34">AND($U$28=0,Q29&gt;21.99)</f>
        <v>1</v>
      </c>
      <c r="X29" s="5">
        <f aca="true" t="shared" si="37" ref="X29:X34">IF(W29=TRUE,1,0)</f>
        <v>1</v>
      </c>
      <c r="Y29" s="5" t="b">
        <f aca="true" t="shared" si="38" ref="Y29:Y52">AND($U$28=0,Q29=$Y$54)</f>
        <v>0</v>
      </c>
      <c r="Z29" s="5">
        <f aca="true" t="shared" si="39" ref="Z29:Z34">IF(Y29=TRUE,2,0)</f>
        <v>0</v>
      </c>
      <c r="AA29" s="5" t="b">
        <f aca="true" t="shared" si="40" ref="AA29:AA52">AND(AC29=MAX($AC$29:$AC$53))</f>
        <v>0</v>
      </c>
      <c r="AB29" s="5">
        <f aca="true" t="shared" si="41" ref="AB29:AB34">IF(AA29=TRUE,1,0)</f>
        <v>0</v>
      </c>
      <c r="AC29" s="5">
        <f aca="true" t="shared" si="42" ref="AC29:AC34">U29+(W29*2)+X29+Y29+Z29</f>
        <v>3</v>
      </c>
      <c r="AE29" s="43">
        <f aca="true" t="shared" si="43" ref="AE29:AE34">Q29</f>
        <v>23.5</v>
      </c>
      <c r="AG29" s="44" t="str">
        <f aca="true" t="shared" si="44" ref="AG29:AG51">CONCATENATE("Score: ",ROUND(Q29,1),"/30")</f>
        <v>Score: 23.5/30</v>
      </c>
      <c r="AH29" s="44" t="str">
        <f aca="true" t="shared" si="45" ref="AH29:AH51">IF(R29="HM","Honorable Mention",IF(R29="PM","Print of the Month",""))</f>
        <v>Honorable Mention</v>
      </c>
      <c r="AI29" s="117" t="str">
        <f aca="true" t="shared" si="46" ref="AI29:AI51">CONCATENATE("'",C29,"'"," by ",D29,CHAR(10),AG29,CHAR(10),AH29,CHAR(10),"Judges Comments: ",S29)</f>
        <v>'4 Irons' by Bob Holtsman
Score: 23.5/30
Honorable Mention
Judges Comments: good tile, subjects spaced well, nice low-key, nice and crisp, nice contrast, consider a change in perspective - needs a little more room on the right, flare a little distracting</v>
      </c>
    </row>
    <row r="30" spans="1:35" ht="45.75" customHeight="1">
      <c r="A30" s="34">
        <f aca="true" t="shared" si="47" ref="A30:A51">A29+1</f>
        <v>17</v>
      </c>
      <c r="B30" s="34" t="s">
        <v>22</v>
      </c>
      <c r="C30" s="80" t="s">
        <v>140</v>
      </c>
      <c r="D30" s="92" t="s">
        <v>137</v>
      </c>
      <c r="E30" s="36">
        <v>8</v>
      </c>
      <c r="F30" s="37">
        <v>8</v>
      </c>
      <c r="G30" s="37">
        <v>8</v>
      </c>
      <c r="H30" s="38">
        <f t="shared" si="30"/>
        <v>24</v>
      </c>
      <c r="I30" s="39">
        <v>9</v>
      </c>
      <c r="J30" s="41">
        <v>8</v>
      </c>
      <c r="K30" s="41">
        <v>8</v>
      </c>
      <c r="L30" s="38">
        <f t="shared" si="31"/>
        <v>25</v>
      </c>
      <c r="M30" s="36">
        <v>9</v>
      </c>
      <c r="N30" s="41">
        <v>8</v>
      </c>
      <c r="O30" s="41">
        <v>7</v>
      </c>
      <c r="P30" s="38">
        <f t="shared" si="32"/>
        <v>24</v>
      </c>
      <c r="Q30" s="42">
        <f t="shared" si="33"/>
        <v>24.333333333333332</v>
      </c>
      <c r="R30" s="86" t="str">
        <f>VLOOKUP(AC30,'Judging Data Entry - Digital'!$AC$2:$AD$6,2,FALSE)</f>
        <v>HM</v>
      </c>
      <c r="S30" s="70" t="s">
        <v>182</v>
      </c>
      <c r="U30" s="5" t="b">
        <f t="shared" si="34"/>
        <v>0</v>
      </c>
      <c r="V30" s="5">
        <f t="shared" si="35"/>
        <v>0</v>
      </c>
      <c r="W30" s="5" t="b">
        <f t="shared" si="36"/>
        <v>1</v>
      </c>
      <c r="X30" s="5">
        <f t="shared" si="37"/>
        <v>1</v>
      </c>
      <c r="Y30" s="5" t="b">
        <f t="shared" si="38"/>
        <v>0</v>
      </c>
      <c r="Z30" s="5">
        <f t="shared" si="39"/>
        <v>0</v>
      </c>
      <c r="AA30" s="5" t="b">
        <f t="shared" si="40"/>
        <v>0</v>
      </c>
      <c r="AB30" s="5">
        <f t="shared" si="41"/>
        <v>0</v>
      </c>
      <c r="AC30" s="5">
        <f t="shared" si="42"/>
        <v>3</v>
      </c>
      <c r="AE30" s="43">
        <f t="shared" si="43"/>
        <v>24.333333333333332</v>
      </c>
      <c r="AG30" s="44" t="str">
        <f t="shared" si="44"/>
        <v>Score: 24.3/30</v>
      </c>
      <c r="AH30" s="44" t="str">
        <f t="shared" si="45"/>
        <v>Honorable Mention</v>
      </c>
      <c r="AI30" s="117" t="str">
        <f t="shared" si="46"/>
        <v>'At Isrealite Cemetary, Nice France' by  Barry Singer
Score: 24.3/30
Honorable Mention
Judges Comments: good feel and story to this image, the coloring does great things for the feel of the image, show more wall on the left (if possible) - too close to center, needs a more creative title to go with the mood that's created within</v>
      </c>
    </row>
    <row r="31" spans="1:35" ht="45.75" customHeight="1">
      <c r="A31" s="34">
        <f t="shared" si="47"/>
        <v>18</v>
      </c>
      <c r="B31" s="34" t="s">
        <v>22</v>
      </c>
      <c r="C31" s="80" t="s">
        <v>93</v>
      </c>
      <c r="D31" s="92" t="s">
        <v>44</v>
      </c>
      <c r="E31" s="36">
        <v>7</v>
      </c>
      <c r="F31" s="37">
        <v>7</v>
      </c>
      <c r="G31" s="37">
        <v>7</v>
      </c>
      <c r="H31" s="38">
        <f t="shared" si="30"/>
        <v>21</v>
      </c>
      <c r="I31" s="39">
        <v>7</v>
      </c>
      <c r="J31" s="41">
        <v>7</v>
      </c>
      <c r="K31" s="41">
        <v>7</v>
      </c>
      <c r="L31" s="38">
        <f t="shared" si="31"/>
        <v>21</v>
      </c>
      <c r="M31" s="36">
        <v>7</v>
      </c>
      <c r="N31" s="41">
        <v>7.5</v>
      </c>
      <c r="O31" s="41">
        <v>7</v>
      </c>
      <c r="P31" s="38">
        <f t="shared" si="32"/>
        <v>21.5</v>
      </c>
      <c r="Q31" s="42">
        <f t="shared" si="33"/>
        <v>21.166666666666668</v>
      </c>
      <c r="R31" s="86" t="str">
        <f>VLOOKUP(AC31,'Judging Data Entry - Digital'!$AC$2:$AD$6,2,FALSE)</f>
        <v> </v>
      </c>
      <c r="S31" s="70" t="s">
        <v>183</v>
      </c>
      <c r="U31" s="5" t="b">
        <f t="shared" si="34"/>
        <v>0</v>
      </c>
      <c r="V31" s="5">
        <f t="shared" si="35"/>
        <v>0</v>
      </c>
      <c r="W31" s="5" t="b">
        <f t="shared" si="36"/>
        <v>0</v>
      </c>
      <c r="X31" s="5">
        <f t="shared" si="37"/>
        <v>0</v>
      </c>
      <c r="Y31" s="5" t="b">
        <f t="shared" si="38"/>
        <v>0</v>
      </c>
      <c r="Z31" s="5">
        <f t="shared" si="39"/>
        <v>0</v>
      </c>
      <c r="AA31" s="5" t="b">
        <f t="shared" si="40"/>
        <v>0</v>
      </c>
      <c r="AB31" s="5">
        <f t="shared" si="41"/>
        <v>0</v>
      </c>
      <c r="AC31" s="5">
        <f t="shared" si="42"/>
        <v>0</v>
      </c>
      <c r="AE31" s="43">
        <f t="shared" si="43"/>
        <v>21.166666666666668</v>
      </c>
      <c r="AG31" s="44" t="str">
        <f t="shared" si="44"/>
        <v>Score: 21.2/30</v>
      </c>
      <c r="AH31" s="44">
        <f t="shared" si="45"/>
      </c>
      <c r="AI31" s="117" t="str">
        <f t="shared" si="46"/>
        <v>'Cats Eye' by Kathy Meeres
Score: 21.2/30
Judges Comments: good low-key image, seems to be sharper on the fur to the right instead of the eye, nice contrast and texture in the fur</v>
      </c>
    </row>
    <row r="32" spans="1:35" ht="45.75" customHeight="1">
      <c r="A32" s="34">
        <f t="shared" si="47"/>
        <v>19</v>
      </c>
      <c r="B32" s="34" t="s">
        <v>22</v>
      </c>
      <c r="C32" s="81" t="s">
        <v>94</v>
      </c>
      <c r="D32" s="92" t="s">
        <v>39</v>
      </c>
      <c r="E32" s="36">
        <v>8</v>
      </c>
      <c r="F32" s="37">
        <v>7</v>
      </c>
      <c r="G32" s="37">
        <v>7.5</v>
      </c>
      <c r="H32" s="38">
        <f t="shared" si="30"/>
        <v>22.5</v>
      </c>
      <c r="I32" s="39">
        <v>7</v>
      </c>
      <c r="J32" s="41">
        <v>7</v>
      </c>
      <c r="K32" s="41">
        <v>7.5</v>
      </c>
      <c r="L32" s="38">
        <f t="shared" si="31"/>
        <v>21.5</v>
      </c>
      <c r="M32" s="36">
        <v>8</v>
      </c>
      <c r="N32" s="41">
        <v>7.5</v>
      </c>
      <c r="O32" s="41">
        <v>7.5</v>
      </c>
      <c r="P32" s="38">
        <f t="shared" si="32"/>
        <v>23</v>
      </c>
      <c r="Q32" s="42">
        <f t="shared" si="33"/>
        <v>22.333333333333332</v>
      </c>
      <c r="R32" s="86" t="str">
        <f>VLOOKUP(AC32,'Judging Data Entry - Digital'!$AC$2:$AD$6,2,FALSE)</f>
        <v>HM</v>
      </c>
      <c r="S32" s="70" t="s">
        <v>226</v>
      </c>
      <c r="U32" s="5" t="b">
        <f t="shared" si="34"/>
        <v>0</v>
      </c>
      <c r="V32" s="5">
        <f t="shared" si="35"/>
        <v>0</v>
      </c>
      <c r="W32" s="5" t="b">
        <f t="shared" si="36"/>
        <v>1</v>
      </c>
      <c r="X32" s="5">
        <f t="shared" si="37"/>
        <v>1</v>
      </c>
      <c r="Y32" s="5" t="b">
        <f t="shared" si="38"/>
        <v>0</v>
      </c>
      <c r="Z32" s="5">
        <f t="shared" si="39"/>
        <v>0</v>
      </c>
      <c r="AA32" s="5" t="b">
        <f t="shared" si="40"/>
        <v>0</v>
      </c>
      <c r="AB32" s="5">
        <f t="shared" si="41"/>
        <v>0</v>
      </c>
      <c r="AC32" s="5">
        <f t="shared" si="42"/>
        <v>3</v>
      </c>
      <c r="AE32" s="43">
        <f t="shared" si="43"/>
        <v>22.333333333333332</v>
      </c>
      <c r="AG32" s="44" t="str">
        <f t="shared" si="44"/>
        <v>Score: 22.3/30</v>
      </c>
      <c r="AH32" s="44" t="str">
        <f t="shared" si="45"/>
        <v>Honorable Mention</v>
      </c>
      <c r="AI32" s="117" t="str">
        <f t="shared" si="46"/>
        <v>'Clown in Training' by Ken Greenhorn
Score: 22.3/30
Honorable Mention
Judges Comments: has the look of a famous painting, good lighting and catch light in the eye, seems a bit soft - face needs to be a bit sharper, vignette works</v>
      </c>
    </row>
    <row r="33" spans="1:35" ht="45.75" customHeight="1">
      <c r="A33" s="34">
        <f t="shared" si="47"/>
        <v>20</v>
      </c>
      <c r="B33" s="34" t="s">
        <v>22</v>
      </c>
      <c r="C33" s="81" t="s">
        <v>95</v>
      </c>
      <c r="D33" s="92" t="s">
        <v>36</v>
      </c>
      <c r="E33" s="36">
        <v>8</v>
      </c>
      <c r="F33" s="37">
        <v>7</v>
      </c>
      <c r="G33" s="37">
        <v>7.5</v>
      </c>
      <c r="H33" s="38">
        <f t="shared" si="30"/>
        <v>22.5</v>
      </c>
      <c r="I33" s="39">
        <v>7</v>
      </c>
      <c r="J33" s="41">
        <v>7</v>
      </c>
      <c r="K33" s="41">
        <v>7</v>
      </c>
      <c r="L33" s="38">
        <f t="shared" si="31"/>
        <v>21</v>
      </c>
      <c r="M33" s="36">
        <v>8</v>
      </c>
      <c r="N33" s="41">
        <v>7</v>
      </c>
      <c r="O33" s="41">
        <v>7.5</v>
      </c>
      <c r="P33" s="38">
        <f t="shared" si="32"/>
        <v>22.5</v>
      </c>
      <c r="Q33" s="42">
        <f t="shared" si="33"/>
        <v>22</v>
      </c>
      <c r="R33" s="86" t="str">
        <f>VLOOKUP(AC33,'Judging Data Entry - Digital'!$AC$2:$AD$6,2,FALSE)</f>
        <v>HM</v>
      </c>
      <c r="S33" s="70" t="s">
        <v>184</v>
      </c>
      <c r="U33" s="5" t="b">
        <f t="shared" si="34"/>
        <v>0</v>
      </c>
      <c r="V33" s="5">
        <f t="shared" si="35"/>
        <v>0</v>
      </c>
      <c r="W33" s="5" t="b">
        <f t="shared" si="36"/>
        <v>1</v>
      </c>
      <c r="X33" s="5">
        <f t="shared" si="37"/>
        <v>1</v>
      </c>
      <c r="Y33" s="5" t="b">
        <f t="shared" si="38"/>
        <v>0</v>
      </c>
      <c r="Z33" s="5">
        <f t="shared" si="39"/>
        <v>0</v>
      </c>
      <c r="AA33" s="5" t="b">
        <f t="shared" si="40"/>
        <v>0</v>
      </c>
      <c r="AB33" s="5">
        <f t="shared" si="41"/>
        <v>0</v>
      </c>
      <c r="AC33" s="5">
        <f t="shared" si="42"/>
        <v>3</v>
      </c>
      <c r="AE33" s="43">
        <f t="shared" si="43"/>
        <v>22</v>
      </c>
      <c r="AG33" s="44" t="str">
        <f t="shared" si="44"/>
        <v>Score: 22/30</v>
      </c>
      <c r="AH33" s="44" t="str">
        <f t="shared" si="45"/>
        <v>Honorable Mention</v>
      </c>
      <c r="AI33" s="117" t="str">
        <f t="shared" si="46"/>
        <v>'Contemplation' by Michael Cuggy
Score: 22/30
Honorable Mention
Judges Comments: good low-key image, blurred background works, front stature's face is not sharp - focus seems to be on the hand, great effect though</v>
      </c>
    </row>
    <row r="34" spans="1:35" ht="45.75" customHeight="1">
      <c r="A34" s="34">
        <f t="shared" si="47"/>
        <v>21</v>
      </c>
      <c r="B34" s="34" t="s">
        <v>22</v>
      </c>
      <c r="C34" s="80" t="s">
        <v>96</v>
      </c>
      <c r="D34" s="92" t="s">
        <v>31</v>
      </c>
      <c r="E34" s="36">
        <v>8</v>
      </c>
      <c r="F34" s="37">
        <v>7.5</v>
      </c>
      <c r="G34" s="37">
        <v>7</v>
      </c>
      <c r="H34" s="38">
        <f t="shared" si="30"/>
        <v>22.5</v>
      </c>
      <c r="I34" s="39">
        <v>8</v>
      </c>
      <c r="J34" s="41">
        <v>7</v>
      </c>
      <c r="K34" s="41">
        <v>7</v>
      </c>
      <c r="L34" s="38">
        <f t="shared" si="31"/>
        <v>22</v>
      </c>
      <c r="M34" s="36">
        <v>8</v>
      </c>
      <c r="N34" s="41">
        <v>7.5</v>
      </c>
      <c r="O34" s="41">
        <v>7</v>
      </c>
      <c r="P34" s="38">
        <f t="shared" si="32"/>
        <v>22.5</v>
      </c>
      <c r="Q34" s="42">
        <f t="shared" si="33"/>
        <v>22.333333333333332</v>
      </c>
      <c r="R34" s="86" t="str">
        <f>VLOOKUP(AC34,'Judging Data Entry - Digital'!$AC$2:$AD$6,2,FALSE)</f>
        <v>HM</v>
      </c>
      <c r="S34" s="70" t="s">
        <v>185</v>
      </c>
      <c r="U34" s="5" t="b">
        <f t="shared" si="34"/>
        <v>0</v>
      </c>
      <c r="V34" s="5">
        <f t="shared" si="35"/>
        <v>0</v>
      </c>
      <c r="W34" s="5" t="b">
        <f t="shared" si="36"/>
        <v>1</v>
      </c>
      <c r="X34" s="5">
        <f t="shared" si="37"/>
        <v>1</v>
      </c>
      <c r="Y34" s="5" t="b">
        <f t="shared" si="38"/>
        <v>0</v>
      </c>
      <c r="Z34" s="5">
        <f t="shared" si="39"/>
        <v>0</v>
      </c>
      <c r="AA34" s="5" t="b">
        <f t="shared" si="40"/>
        <v>0</v>
      </c>
      <c r="AB34" s="5">
        <f t="shared" si="41"/>
        <v>0</v>
      </c>
      <c r="AC34" s="5">
        <f t="shared" si="42"/>
        <v>3</v>
      </c>
      <c r="AE34" s="43">
        <f t="shared" si="43"/>
        <v>22.333333333333332</v>
      </c>
      <c r="AG34" s="44" t="str">
        <f t="shared" si="44"/>
        <v>Score: 22.3/30</v>
      </c>
      <c r="AH34" s="44" t="str">
        <f t="shared" si="45"/>
        <v>Honorable Mention</v>
      </c>
      <c r="AI34" s="117" t="str">
        <f t="shared" si="46"/>
        <v>'Dark Mirror' by Cathy Anderson
Score: 22.3/30
Honorable Mention
Judges Comments: eyes are drawn right to the highlight in the center, good symmetry, </v>
      </c>
    </row>
    <row r="35" spans="1:35" ht="45.75" customHeight="1">
      <c r="A35" s="34">
        <f t="shared" si="47"/>
        <v>22</v>
      </c>
      <c r="B35" s="34" t="s">
        <v>22</v>
      </c>
      <c r="C35" s="80" t="s">
        <v>97</v>
      </c>
      <c r="D35" s="92" t="s">
        <v>30</v>
      </c>
      <c r="E35" s="36">
        <v>9</v>
      </c>
      <c r="F35" s="37">
        <v>8</v>
      </c>
      <c r="G35" s="37">
        <v>9.5</v>
      </c>
      <c r="H35" s="38">
        <f aca="true" t="shared" si="48" ref="H35:H51">E35+F35+G35</f>
        <v>26.5</v>
      </c>
      <c r="I35" s="39">
        <v>10</v>
      </c>
      <c r="J35" s="41">
        <v>8</v>
      </c>
      <c r="K35" s="41">
        <v>9.5</v>
      </c>
      <c r="L35" s="38">
        <f aca="true" t="shared" si="49" ref="L35:L51">I35+J35+K35</f>
        <v>27.5</v>
      </c>
      <c r="M35" s="36">
        <v>9</v>
      </c>
      <c r="N35" s="41">
        <v>8</v>
      </c>
      <c r="O35" s="41">
        <v>9.5</v>
      </c>
      <c r="P35" s="38">
        <f aca="true" t="shared" si="50" ref="P35:P51">M35+N35+O35</f>
        <v>26.5</v>
      </c>
      <c r="Q35" s="42">
        <f aca="true" t="shared" si="51" ref="Q35:Q51">(H35+L35+P35)/3</f>
        <v>26.833333333333332</v>
      </c>
      <c r="R35" s="86" t="str">
        <f>VLOOKUP(AC35,'Judging Data Entry - Digital'!$AC$2:$AD$6,2,FALSE)</f>
        <v>HM</v>
      </c>
      <c r="S35" s="70" t="s">
        <v>186</v>
      </c>
      <c r="U35" s="5" t="b">
        <f aca="true" t="shared" si="52" ref="U35:U52">AND($U$54&lt;22,Q35=$U$54)</f>
        <v>0</v>
      </c>
      <c r="V35" s="5">
        <f aca="true" t="shared" si="53" ref="V35:V51">IF(U35=TRUE,1,0)</f>
        <v>0</v>
      </c>
      <c r="W35" s="5" t="b">
        <f aca="true" t="shared" si="54" ref="W35:W51">AND($U$28=0,Q35&gt;21.99)</f>
        <v>1</v>
      </c>
      <c r="X35" s="5">
        <f aca="true" t="shared" si="55" ref="X35:X51">IF(W35=TRUE,1,0)</f>
        <v>1</v>
      </c>
      <c r="Y35" s="5" t="b">
        <f t="shared" si="38"/>
        <v>0</v>
      </c>
      <c r="Z35" s="5">
        <f aca="true" t="shared" si="56" ref="Z35:Z51">IF(Y35=TRUE,2,0)</f>
        <v>0</v>
      </c>
      <c r="AA35" s="5" t="b">
        <f t="shared" si="40"/>
        <v>0</v>
      </c>
      <c r="AB35" s="5">
        <f aca="true" t="shared" si="57" ref="AB35:AB51">IF(AA35=TRUE,1,0)</f>
        <v>0</v>
      </c>
      <c r="AC35" s="5">
        <f aca="true" t="shared" si="58" ref="AC35:AC51">U35+(W35*2)+X35+Y35+Z35</f>
        <v>3</v>
      </c>
      <c r="AE35" s="43">
        <f aca="true" t="shared" si="59" ref="AE35:AE51">Q35</f>
        <v>26.833333333333332</v>
      </c>
      <c r="AG35" s="44" t="str">
        <f t="shared" si="44"/>
        <v>Score: 26.8/30</v>
      </c>
      <c r="AH35" s="44" t="str">
        <f t="shared" si="45"/>
        <v>Honorable Mention</v>
      </c>
      <c r="AI35" s="117" t="str">
        <f t="shared" si="46"/>
        <v>'Darkness In The Dunes' by June McDonald
Score: 26.8/30
Honorable Mention
Judges Comments: gorgeous contrast, sharpness and softness exactly where it needs to be, sloped "horizon" works here, very strong and dramatic image, highlight a little blown out</v>
      </c>
    </row>
    <row r="36" spans="1:35" ht="45.75" customHeight="1">
      <c r="A36" s="34">
        <f t="shared" si="47"/>
        <v>23</v>
      </c>
      <c r="B36" s="34" t="s">
        <v>22</v>
      </c>
      <c r="C36" s="80" t="s">
        <v>98</v>
      </c>
      <c r="D36" s="92" t="s">
        <v>48</v>
      </c>
      <c r="E36" s="36">
        <v>8</v>
      </c>
      <c r="F36" s="37">
        <v>7</v>
      </c>
      <c r="G36" s="37">
        <v>7.5</v>
      </c>
      <c r="H36" s="38">
        <f t="shared" si="48"/>
        <v>22.5</v>
      </c>
      <c r="I36" s="39">
        <v>9</v>
      </c>
      <c r="J36" s="41">
        <v>7</v>
      </c>
      <c r="K36" s="41">
        <v>8</v>
      </c>
      <c r="L36" s="38">
        <f t="shared" si="49"/>
        <v>24</v>
      </c>
      <c r="M36" s="36">
        <v>8</v>
      </c>
      <c r="N36" s="41">
        <v>8</v>
      </c>
      <c r="O36" s="41">
        <v>7</v>
      </c>
      <c r="P36" s="38">
        <f t="shared" si="50"/>
        <v>23</v>
      </c>
      <c r="Q36" s="42">
        <f t="shared" si="51"/>
        <v>23.166666666666668</v>
      </c>
      <c r="R36" s="86" t="str">
        <f>VLOOKUP(AC36,'Judging Data Entry - Digital'!$AC$2:$AD$6,2,FALSE)</f>
        <v>HM</v>
      </c>
      <c r="S36" s="70" t="s">
        <v>187</v>
      </c>
      <c r="U36" s="5" t="b">
        <f t="shared" si="52"/>
        <v>0</v>
      </c>
      <c r="V36" s="5">
        <f t="shared" si="53"/>
        <v>0</v>
      </c>
      <c r="W36" s="5" t="b">
        <f t="shared" si="54"/>
        <v>1</v>
      </c>
      <c r="X36" s="5">
        <f t="shared" si="55"/>
        <v>1</v>
      </c>
      <c r="Y36" s="5" t="b">
        <f t="shared" si="38"/>
        <v>0</v>
      </c>
      <c r="Z36" s="5">
        <f t="shared" si="56"/>
        <v>0</v>
      </c>
      <c r="AA36" s="5" t="b">
        <f t="shared" si="40"/>
        <v>0</v>
      </c>
      <c r="AB36" s="5">
        <f t="shared" si="57"/>
        <v>0</v>
      </c>
      <c r="AC36" s="5">
        <f t="shared" si="58"/>
        <v>3</v>
      </c>
      <c r="AE36" s="43">
        <f t="shared" si="59"/>
        <v>23.166666666666668</v>
      </c>
      <c r="AG36" s="44" t="str">
        <f t="shared" si="44"/>
        <v>Score: 23.2/30</v>
      </c>
      <c r="AH36" s="44" t="str">
        <f t="shared" si="45"/>
        <v>Honorable Mention</v>
      </c>
      <c r="AI36" s="117" t="str">
        <f t="shared" si="46"/>
        <v>'Dreamscape' by Gordon Sukut
Score: 23.2/30
Honorable Mention
Judges Comments: nice detail in the chain, good contrast and sharpness (adds to the story), you feel a tension between the light and the chain, "horizon" seems sloped and does not add to the story</v>
      </c>
    </row>
    <row r="37" spans="1:35" ht="45.75" customHeight="1">
      <c r="A37" s="34">
        <f t="shared" si="47"/>
        <v>24</v>
      </c>
      <c r="B37" s="97" t="s">
        <v>22</v>
      </c>
      <c r="C37" s="98" t="s">
        <v>99</v>
      </c>
      <c r="D37" s="116" t="s">
        <v>41</v>
      </c>
      <c r="E37" s="100">
        <v>9</v>
      </c>
      <c r="F37" s="101">
        <v>8</v>
      </c>
      <c r="G37" s="101">
        <v>9.5</v>
      </c>
      <c r="H37" s="102">
        <f t="shared" si="48"/>
        <v>26.5</v>
      </c>
      <c r="I37" s="103">
        <v>10</v>
      </c>
      <c r="J37" s="104">
        <v>8</v>
      </c>
      <c r="K37" s="104">
        <v>9.5</v>
      </c>
      <c r="L37" s="102">
        <f t="shared" si="49"/>
        <v>27.5</v>
      </c>
      <c r="M37" s="100">
        <v>10</v>
      </c>
      <c r="N37" s="104">
        <v>8</v>
      </c>
      <c r="O37" s="104">
        <v>9.5</v>
      </c>
      <c r="P37" s="102">
        <f t="shared" si="50"/>
        <v>27.5</v>
      </c>
      <c r="Q37" s="105">
        <f t="shared" si="51"/>
        <v>27.166666666666668</v>
      </c>
      <c r="R37" s="106" t="str">
        <f>VLOOKUP(AC37,'Judging Data Entry - Digital'!$AC$2:$AD$6,2,FALSE)</f>
        <v>PM</v>
      </c>
      <c r="S37" s="107" t="s">
        <v>188</v>
      </c>
      <c r="U37" s="5" t="b">
        <f t="shared" si="52"/>
        <v>0</v>
      </c>
      <c r="V37" s="5">
        <f t="shared" si="53"/>
        <v>0</v>
      </c>
      <c r="W37" s="5" t="b">
        <f t="shared" si="54"/>
        <v>1</v>
      </c>
      <c r="X37" s="5">
        <f t="shared" si="55"/>
        <v>1</v>
      </c>
      <c r="Y37" s="5" t="b">
        <f t="shared" si="38"/>
        <v>1</v>
      </c>
      <c r="Z37" s="5">
        <f t="shared" si="56"/>
        <v>2</v>
      </c>
      <c r="AA37" s="5" t="b">
        <f t="shared" si="40"/>
        <v>1</v>
      </c>
      <c r="AB37" s="5">
        <f t="shared" si="57"/>
        <v>1</v>
      </c>
      <c r="AC37" s="5">
        <f t="shared" si="58"/>
        <v>6</v>
      </c>
      <c r="AE37" s="43">
        <f t="shared" si="59"/>
        <v>27.166666666666668</v>
      </c>
      <c r="AG37" s="44" t="str">
        <f t="shared" si="44"/>
        <v>Score: 27.2/30</v>
      </c>
      <c r="AH37" s="44" t="str">
        <f t="shared" si="45"/>
        <v>Print of the Month</v>
      </c>
      <c r="AI37" s="117" t="str">
        <f t="shared" si="46"/>
        <v>'Foxy Lady' by Bas Hobson
Score: 27.2/30
Print of the Month
Judges Comments: great high-key, well done image, crop to have the eyes a little more to the left, eyes draw you in - very crisp, technically very strong</v>
      </c>
    </row>
    <row r="38" spans="1:35" ht="45.75" customHeight="1">
      <c r="A38" s="34">
        <f t="shared" si="47"/>
        <v>25</v>
      </c>
      <c r="B38" s="34" t="s">
        <v>22</v>
      </c>
      <c r="C38" s="80" t="s">
        <v>100</v>
      </c>
      <c r="D38" s="92" t="s">
        <v>46</v>
      </c>
      <c r="E38" s="36">
        <v>8</v>
      </c>
      <c r="F38" s="37">
        <v>7</v>
      </c>
      <c r="G38" s="37">
        <v>9</v>
      </c>
      <c r="H38" s="38">
        <f t="shared" si="48"/>
        <v>24</v>
      </c>
      <c r="I38" s="39">
        <v>7</v>
      </c>
      <c r="J38" s="41">
        <v>7</v>
      </c>
      <c r="K38" s="41">
        <v>8</v>
      </c>
      <c r="L38" s="38">
        <f t="shared" si="49"/>
        <v>22</v>
      </c>
      <c r="M38" s="36">
        <v>8</v>
      </c>
      <c r="N38" s="41">
        <v>7</v>
      </c>
      <c r="O38" s="41">
        <v>9</v>
      </c>
      <c r="P38" s="38">
        <f t="shared" si="50"/>
        <v>24</v>
      </c>
      <c r="Q38" s="42">
        <f t="shared" si="51"/>
        <v>23.333333333333332</v>
      </c>
      <c r="R38" s="86" t="str">
        <f>VLOOKUP(AC38,'Judging Data Entry - Digital'!$AC$2:$AD$6,2,FALSE)</f>
        <v>HM</v>
      </c>
      <c r="S38" s="70" t="s">
        <v>227</v>
      </c>
      <c r="U38" s="5" t="b">
        <f t="shared" si="52"/>
        <v>0</v>
      </c>
      <c r="V38" s="5">
        <f t="shared" si="53"/>
        <v>0</v>
      </c>
      <c r="W38" s="5" t="b">
        <f t="shared" si="54"/>
        <v>1</v>
      </c>
      <c r="X38" s="5">
        <f t="shared" si="55"/>
        <v>1</v>
      </c>
      <c r="Y38" s="5" t="b">
        <f t="shared" si="38"/>
        <v>0</v>
      </c>
      <c r="Z38" s="5">
        <f t="shared" si="56"/>
        <v>0</v>
      </c>
      <c r="AA38" s="5" t="b">
        <f t="shared" si="40"/>
        <v>0</v>
      </c>
      <c r="AB38" s="5">
        <f t="shared" si="57"/>
        <v>0</v>
      </c>
      <c r="AC38" s="5">
        <f t="shared" si="58"/>
        <v>3</v>
      </c>
      <c r="AE38" s="43">
        <f t="shared" si="59"/>
        <v>23.333333333333332</v>
      </c>
      <c r="AG38" s="44" t="str">
        <f t="shared" si="44"/>
        <v>Score: 23.3/30</v>
      </c>
      <c r="AH38" s="44" t="str">
        <f t="shared" si="45"/>
        <v>Honorable Mention</v>
      </c>
      <c r="AI38" s="117" t="str">
        <f t="shared" si="46"/>
        <v>'Frosty Towers' by Dale Read
Score: 23.3/30
Honorable Mention
Judges Comments: add some contrast to bring out the cold and frostiness, crop out the tree at bottom left - do some border patrol, nice fog coming off the water, nice title</v>
      </c>
    </row>
    <row r="39" spans="1:35" ht="45.75" customHeight="1">
      <c r="A39" s="34">
        <f t="shared" si="47"/>
        <v>26</v>
      </c>
      <c r="B39" s="34" t="s">
        <v>22</v>
      </c>
      <c r="C39" s="80" t="s">
        <v>101</v>
      </c>
      <c r="D39" s="92" t="s">
        <v>43</v>
      </c>
      <c r="E39" s="36">
        <v>7</v>
      </c>
      <c r="F39" s="37">
        <v>7</v>
      </c>
      <c r="G39" s="37">
        <v>7</v>
      </c>
      <c r="H39" s="38">
        <f t="shared" si="48"/>
        <v>21</v>
      </c>
      <c r="I39" s="39">
        <v>7</v>
      </c>
      <c r="J39" s="41">
        <v>7</v>
      </c>
      <c r="K39" s="41">
        <v>7</v>
      </c>
      <c r="L39" s="38">
        <f t="shared" si="49"/>
        <v>21</v>
      </c>
      <c r="M39" s="36">
        <v>8</v>
      </c>
      <c r="N39" s="41">
        <v>6.5</v>
      </c>
      <c r="O39" s="41">
        <v>6.5</v>
      </c>
      <c r="P39" s="38">
        <f t="shared" si="50"/>
        <v>21</v>
      </c>
      <c r="Q39" s="42">
        <f t="shared" si="51"/>
        <v>21</v>
      </c>
      <c r="R39" s="86" t="str">
        <f>VLOOKUP(AC39,'Judging Data Entry - Digital'!$AC$2:$AD$6,2,FALSE)</f>
        <v> </v>
      </c>
      <c r="S39" s="70" t="s">
        <v>189</v>
      </c>
      <c r="U39" s="5" t="b">
        <f t="shared" si="52"/>
        <v>0</v>
      </c>
      <c r="V39" s="5">
        <f t="shared" si="53"/>
        <v>0</v>
      </c>
      <c r="W39" s="5" t="b">
        <f t="shared" si="54"/>
        <v>0</v>
      </c>
      <c r="X39" s="5">
        <f t="shared" si="55"/>
        <v>0</v>
      </c>
      <c r="Y39" s="5" t="b">
        <f t="shared" si="38"/>
        <v>0</v>
      </c>
      <c r="Z39" s="5">
        <f t="shared" si="56"/>
        <v>0</v>
      </c>
      <c r="AA39" s="5" t="b">
        <f t="shared" si="40"/>
        <v>0</v>
      </c>
      <c r="AB39" s="5">
        <f t="shared" si="57"/>
        <v>0</v>
      </c>
      <c r="AC39" s="5">
        <f t="shared" si="58"/>
        <v>0</v>
      </c>
      <c r="AE39" s="43">
        <f t="shared" si="59"/>
        <v>21</v>
      </c>
      <c r="AG39" s="44" t="str">
        <f t="shared" si="44"/>
        <v>Score: 21/30</v>
      </c>
      <c r="AH39" s="44">
        <f t="shared" si="45"/>
      </c>
      <c r="AI39" s="117" t="str">
        <f t="shared" si="46"/>
        <v>'Ghost Rider' by Philip McNeill
Score: 21/30
Judges Comments: weak title, good contrast and lighting, needs to be more at dead center or more away from center</v>
      </c>
    </row>
    <row r="40" spans="1:35" ht="45.75" customHeight="1">
      <c r="A40" s="34">
        <f t="shared" si="47"/>
        <v>27</v>
      </c>
      <c r="B40" s="34" t="s">
        <v>22</v>
      </c>
      <c r="C40" s="80" t="s">
        <v>102</v>
      </c>
      <c r="D40" s="92" t="s">
        <v>42</v>
      </c>
      <c r="E40" s="36">
        <v>9</v>
      </c>
      <c r="F40" s="37">
        <v>6.5</v>
      </c>
      <c r="G40" s="37">
        <v>8.8</v>
      </c>
      <c r="H40" s="38">
        <f t="shared" si="48"/>
        <v>24.3</v>
      </c>
      <c r="I40" s="39">
        <v>8</v>
      </c>
      <c r="J40" s="41">
        <v>7</v>
      </c>
      <c r="K40" s="41">
        <v>8.5</v>
      </c>
      <c r="L40" s="38">
        <f t="shared" si="49"/>
        <v>23.5</v>
      </c>
      <c r="M40" s="36">
        <v>9</v>
      </c>
      <c r="N40" s="41">
        <v>8</v>
      </c>
      <c r="O40" s="41">
        <v>8.5</v>
      </c>
      <c r="P40" s="38">
        <f t="shared" si="50"/>
        <v>25.5</v>
      </c>
      <c r="Q40" s="42">
        <f t="shared" si="51"/>
        <v>24.433333333333334</v>
      </c>
      <c r="R40" s="86" t="str">
        <f>VLOOKUP(AC40,'Judging Data Entry - Digital'!$AC$2:$AD$6,2,FALSE)</f>
        <v>HM</v>
      </c>
      <c r="S40" s="70" t="s">
        <v>228</v>
      </c>
      <c r="U40" s="5" t="b">
        <f t="shared" si="52"/>
        <v>0</v>
      </c>
      <c r="V40" s="5">
        <f t="shared" si="53"/>
        <v>0</v>
      </c>
      <c r="W40" s="5" t="b">
        <f t="shared" si="54"/>
        <v>1</v>
      </c>
      <c r="X40" s="5">
        <f t="shared" si="55"/>
        <v>1</v>
      </c>
      <c r="Y40" s="5" t="b">
        <f t="shared" si="38"/>
        <v>0</v>
      </c>
      <c r="Z40" s="5">
        <f t="shared" si="56"/>
        <v>0</v>
      </c>
      <c r="AA40" s="5" t="b">
        <f t="shared" si="40"/>
        <v>0</v>
      </c>
      <c r="AB40" s="5">
        <f t="shared" si="57"/>
        <v>0</v>
      </c>
      <c r="AC40" s="5">
        <f t="shared" si="58"/>
        <v>3</v>
      </c>
      <c r="AE40" s="43">
        <f t="shared" si="59"/>
        <v>24.433333333333334</v>
      </c>
      <c r="AG40" s="44" t="str">
        <f t="shared" si="44"/>
        <v>Score: 24.4/30</v>
      </c>
      <c r="AH40" s="44" t="str">
        <f t="shared" si="45"/>
        <v>Honorable Mention</v>
      </c>
      <c r="AI40" s="117" t="str">
        <f t="shared" si="46"/>
        <v>'Hurrying Home' by Hans Holtkamp
Score: 24.4/30
Honorable Mention
Judges Comments: great story here, snow blur shot well, great high-key, composition needs more room on the right side - space to move into</v>
      </c>
    </row>
    <row r="41" spans="1:35" ht="45.75" customHeight="1">
      <c r="A41" s="34">
        <f t="shared" si="47"/>
        <v>28</v>
      </c>
      <c r="B41" s="34" t="s">
        <v>22</v>
      </c>
      <c r="C41" s="80" t="s">
        <v>103</v>
      </c>
      <c r="D41" s="92" t="s">
        <v>53</v>
      </c>
      <c r="E41" s="36">
        <v>8</v>
      </c>
      <c r="F41" s="37">
        <v>8.5</v>
      </c>
      <c r="G41" s="37">
        <v>8</v>
      </c>
      <c r="H41" s="38">
        <f t="shared" si="48"/>
        <v>24.5</v>
      </c>
      <c r="I41" s="39">
        <v>7</v>
      </c>
      <c r="J41" s="41">
        <v>8</v>
      </c>
      <c r="K41" s="41">
        <v>8</v>
      </c>
      <c r="L41" s="38">
        <f t="shared" si="49"/>
        <v>23</v>
      </c>
      <c r="M41" s="36">
        <v>7</v>
      </c>
      <c r="N41" s="41">
        <v>8.5</v>
      </c>
      <c r="O41" s="41">
        <v>8.5</v>
      </c>
      <c r="P41" s="38">
        <f t="shared" si="50"/>
        <v>24</v>
      </c>
      <c r="Q41" s="42">
        <f t="shared" si="51"/>
        <v>23.833333333333332</v>
      </c>
      <c r="R41" s="86" t="str">
        <f>VLOOKUP(AC41,'Judging Data Entry - Digital'!$AC$2:$AD$6,2,FALSE)</f>
        <v>HM</v>
      </c>
      <c r="S41" s="70" t="s">
        <v>190</v>
      </c>
      <c r="U41" s="5" t="b">
        <f t="shared" si="52"/>
        <v>0</v>
      </c>
      <c r="V41" s="5">
        <f t="shared" si="53"/>
        <v>0</v>
      </c>
      <c r="W41" s="5" t="b">
        <f t="shared" si="54"/>
        <v>1</v>
      </c>
      <c r="X41" s="5">
        <f t="shared" si="55"/>
        <v>1</v>
      </c>
      <c r="Y41" s="5" t="b">
        <f t="shared" si="38"/>
        <v>0</v>
      </c>
      <c r="Z41" s="5">
        <f t="shared" si="56"/>
        <v>0</v>
      </c>
      <c r="AA41" s="5" t="b">
        <f t="shared" si="40"/>
        <v>0</v>
      </c>
      <c r="AB41" s="5">
        <f t="shared" si="57"/>
        <v>0</v>
      </c>
      <c r="AC41" s="5">
        <f t="shared" si="58"/>
        <v>3</v>
      </c>
      <c r="AE41" s="43">
        <f t="shared" si="59"/>
        <v>23.833333333333332</v>
      </c>
      <c r="AG41" s="44" t="str">
        <f t="shared" si="44"/>
        <v>Score: 23.8/30</v>
      </c>
      <c r="AH41" s="44" t="str">
        <f t="shared" si="45"/>
        <v>Honorable Mention</v>
      </c>
      <c r="AI41" s="117" t="str">
        <f t="shared" si="46"/>
        <v>'Is This Bathroom Worthy' by Bob Anderson
Score: 23.8/30
Honorable Mention
Judges Comments: great title, lighting really works well, background tones are out of gamut - this causes the vertical banding we see (may have been a result of a gradient being added)</v>
      </c>
    </row>
    <row r="42" spans="1:35" ht="45.75" customHeight="1">
      <c r="A42" s="34">
        <f t="shared" si="47"/>
        <v>29</v>
      </c>
      <c r="B42" s="34" t="s">
        <v>22</v>
      </c>
      <c r="C42" s="80" t="s">
        <v>104</v>
      </c>
      <c r="D42" s="92" t="s">
        <v>136</v>
      </c>
      <c r="E42" s="36">
        <v>8</v>
      </c>
      <c r="F42" s="37">
        <v>7</v>
      </c>
      <c r="G42" s="37">
        <v>8</v>
      </c>
      <c r="H42" s="38">
        <f t="shared" si="48"/>
        <v>23</v>
      </c>
      <c r="I42" s="39">
        <v>9</v>
      </c>
      <c r="J42" s="41">
        <v>7</v>
      </c>
      <c r="K42" s="41">
        <v>8.5</v>
      </c>
      <c r="L42" s="38">
        <f t="shared" si="49"/>
        <v>24.5</v>
      </c>
      <c r="M42" s="36">
        <v>9</v>
      </c>
      <c r="N42" s="41">
        <v>7.5</v>
      </c>
      <c r="O42" s="41">
        <v>8.5</v>
      </c>
      <c r="P42" s="38">
        <f t="shared" si="50"/>
        <v>25</v>
      </c>
      <c r="Q42" s="42">
        <f t="shared" si="51"/>
        <v>24.166666666666668</v>
      </c>
      <c r="R42" s="86" t="str">
        <f>VLOOKUP(AC42,'Judging Data Entry - Digital'!$AC$2:$AD$6,2,FALSE)</f>
        <v>HM</v>
      </c>
      <c r="S42" s="70" t="s">
        <v>191</v>
      </c>
      <c r="U42" s="5" t="b">
        <f t="shared" si="52"/>
        <v>0</v>
      </c>
      <c r="V42" s="5">
        <f t="shared" si="53"/>
        <v>0</v>
      </c>
      <c r="W42" s="5" t="b">
        <f t="shared" si="54"/>
        <v>1</v>
      </c>
      <c r="X42" s="5">
        <f t="shared" si="55"/>
        <v>1</v>
      </c>
      <c r="Y42" s="5" t="b">
        <f t="shared" si="38"/>
        <v>0</v>
      </c>
      <c r="Z42" s="5">
        <f t="shared" si="56"/>
        <v>0</v>
      </c>
      <c r="AA42" s="5" t="b">
        <f t="shared" si="40"/>
        <v>0</v>
      </c>
      <c r="AB42" s="5">
        <f t="shared" si="57"/>
        <v>0</v>
      </c>
      <c r="AC42" s="5">
        <f t="shared" si="58"/>
        <v>3</v>
      </c>
      <c r="AE42" s="43">
        <f t="shared" si="59"/>
        <v>24.166666666666668</v>
      </c>
      <c r="AG42" s="44" t="str">
        <f t="shared" si="44"/>
        <v>Score: 24.2/30</v>
      </c>
      <c r="AH42" s="44" t="str">
        <f t="shared" si="45"/>
        <v>Honorable Mention</v>
      </c>
      <c r="AI42" s="117" t="str">
        <f t="shared" si="46"/>
        <v>'Leaf Me Be!' by Lorilee Guenter
Score: 24.2/30
Honorable Mention
Judges Comments: good play on words in the title, there seems to be some color and not quite suitable to the monochrome category, snowflakes appear to be nice and crisp</v>
      </c>
    </row>
    <row r="43" spans="1:35" ht="45.75" customHeight="1">
      <c r="A43" s="34">
        <f t="shared" si="47"/>
        <v>30</v>
      </c>
      <c r="B43" s="34" t="s">
        <v>22</v>
      </c>
      <c r="C43" s="80" t="s">
        <v>105</v>
      </c>
      <c r="D43" s="92" t="s">
        <v>138</v>
      </c>
      <c r="E43" s="36">
        <v>8</v>
      </c>
      <c r="F43" s="37">
        <v>8.5</v>
      </c>
      <c r="G43" s="37">
        <v>10</v>
      </c>
      <c r="H43" s="38">
        <f t="shared" si="48"/>
        <v>26.5</v>
      </c>
      <c r="I43" s="39">
        <v>9</v>
      </c>
      <c r="J43" s="41">
        <v>8.5</v>
      </c>
      <c r="K43" s="41">
        <v>10</v>
      </c>
      <c r="L43" s="38">
        <f t="shared" si="49"/>
        <v>27.5</v>
      </c>
      <c r="M43" s="36">
        <v>8</v>
      </c>
      <c r="N43" s="41">
        <v>8.5</v>
      </c>
      <c r="O43" s="41">
        <v>10</v>
      </c>
      <c r="P43" s="38">
        <f t="shared" si="50"/>
        <v>26.5</v>
      </c>
      <c r="Q43" s="42">
        <f t="shared" si="51"/>
        <v>26.833333333333332</v>
      </c>
      <c r="R43" s="86" t="str">
        <f>VLOOKUP(AC43,'Judging Data Entry - Digital'!$AC$2:$AD$6,2,FALSE)</f>
        <v>HM</v>
      </c>
      <c r="S43" s="70" t="s">
        <v>192</v>
      </c>
      <c r="U43" s="5" t="b">
        <f t="shared" si="52"/>
        <v>0</v>
      </c>
      <c r="V43" s="5">
        <f t="shared" si="53"/>
        <v>0</v>
      </c>
      <c r="W43" s="5" t="b">
        <f t="shared" si="54"/>
        <v>1</v>
      </c>
      <c r="X43" s="5">
        <f t="shared" si="55"/>
        <v>1</v>
      </c>
      <c r="Y43" s="5" t="b">
        <f t="shared" si="38"/>
        <v>0</v>
      </c>
      <c r="Z43" s="5">
        <f t="shared" si="56"/>
        <v>0</v>
      </c>
      <c r="AA43" s="5" t="b">
        <f t="shared" si="40"/>
        <v>0</v>
      </c>
      <c r="AB43" s="5">
        <f t="shared" si="57"/>
        <v>0</v>
      </c>
      <c r="AC43" s="5">
        <f t="shared" si="58"/>
        <v>3</v>
      </c>
      <c r="AE43" s="43">
        <f t="shared" si="59"/>
        <v>26.833333333333332</v>
      </c>
      <c r="AG43" s="44" t="str">
        <f t="shared" si="44"/>
        <v>Score: 26.8/30</v>
      </c>
      <c r="AH43" s="44" t="str">
        <f t="shared" si="45"/>
        <v>Honorable Mention</v>
      </c>
      <c r="AI43" s="117" t="str">
        <f t="shared" si="46"/>
        <v>'Let it Drip' by Cynthia Salgado
Score: 26.8/30
Honorable Mention
Judges Comments: great title, beautiful sharp image, nice low-key image, excellent photo, soft in the right spots as well, something hidden in the dark bottom right corner</v>
      </c>
    </row>
    <row r="44" spans="1:35" ht="45.75" customHeight="1">
      <c r="A44" s="34">
        <f>A43+1</f>
        <v>31</v>
      </c>
      <c r="B44" s="34" t="s">
        <v>22</v>
      </c>
      <c r="C44" s="80" t="s">
        <v>106</v>
      </c>
      <c r="D44" s="92" t="s">
        <v>40</v>
      </c>
      <c r="E44" s="36">
        <v>9</v>
      </c>
      <c r="F44" s="37">
        <v>7</v>
      </c>
      <c r="G44" s="37">
        <v>8</v>
      </c>
      <c r="H44" s="38">
        <f t="shared" si="48"/>
        <v>24</v>
      </c>
      <c r="I44" s="39">
        <v>10</v>
      </c>
      <c r="J44" s="41">
        <v>8</v>
      </c>
      <c r="K44" s="41">
        <v>8</v>
      </c>
      <c r="L44" s="38">
        <f t="shared" si="49"/>
        <v>26</v>
      </c>
      <c r="M44" s="36">
        <v>9</v>
      </c>
      <c r="N44" s="41">
        <v>8</v>
      </c>
      <c r="O44" s="41">
        <v>8</v>
      </c>
      <c r="P44" s="38">
        <f t="shared" si="50"/>
        <v>25</v>
      </c>
      <c r="Q44" s="42">
        <f t="shared" si="51"/>
        <v>25</v>
      </c>
      <c r="R44" s="86" t="str">
        <f>VLOOKUP(AC44,'Judging Data Entry - Digital'!$AC$2:$AD$6,2,FALSE)</f>
        <v>HM</v>
      </c>
      <c r="S44" s="70" t="s">
        <v>193</v>
      </c>
      <c r="U44" s="5" t="b">
        <f t="shared" si="52"/>
        <v>0</v>
      </c>
      <c r="V44" s="5">
        <f t="shared" si="53"/>
        <v>0</v>
      </c>
      <c r="W44" s="5" t="b">
        <f t="shared" si="54"/>
        <v>1</v>
      </c>
      <c r="X44" s="5">
        <f t="shared" si="55"/>
        <v>1</v>
      </c>
      <c r="Y44" s="5" t="b">
        <f t="shared" si="38"/>
        <v>0</v>
      </c>
      <c r="Z44" s="5">
        <f t="shared" si="56"/>
        <v>0</v>
      </c>
      <c r="AA44" s="5" t="b">
        <f t="shared" si="40"/>
        <v>0</v>
      </c>
      <c r="AB44" s="5">
        <f t="shared" si="57"/>
        <v>0</v>
      </c>
      <c r="AC44" s="5">
        <f t="shared" si="58"/>
        <v>3</v>
      </c>
      <c r="AE44" s="43">
        <f t="shared" si="59"/>
        <v>25</v>
      </c>
      <c r="AG44" s="44" t="str">
        <f t="shared" si="44"/>
        <v>Score: 25/30</v>
      </c>
      <c r="AH44" s="44" t="str">
        <f t="shared" si="45"/>
        <v>Honorable Mention</v>
      </c>
      <c r="AI44" s="117" t="str">
        <f t="shared" si="46"/>
        <v>'Out of the Gloom on a Cold Night' by Bruce Guenter
Score: 25/30
Honorable Mention
Judges Comments: symmetry is great, nice and crisp, low-key really works, lighting has a good feather to it, nice architectural shot</v>
      </c>
    </row>
    <row r="45" spans="1:35" ht="45.75" customHeight="1">
      <c r="A45" s="34">
        <f t="shared" si="47"/>
        <v>32</v>
      </c>
      <c r="B45" s="34" t="s">
        <v>22</v>
      </c>
      <c r="C45" s="80" t="s">
        <v>107</v>
      </c>
      <c r="D45" s="92" t="s">
        <v>45</v>
      </c>
      <c r="E45" s="36">
        <v>8</v>
      </c>
      <c r="F45" s="37">
        <v>7</v>
      </c>
      <c r="G45" s="37">
        <v>7.5</v>
      </c>
      <c r="H45" s="38">
        <f t="shared" si="48"/>
        <v>22.5</v>
      </c>
      <c r="I45" s="39">
        <v>8</v>
      </c>
      <c r="J45" s="41">
        <v>7</v>
      </c>
      <c r="K45" s="41">
        <v>7.5</v>
      </c>
      <c r="L45" s="38">
        <f t="shared" si="49"/>
        <v>22.5</v>
      </c>
      <c r="M45" s="36">
        <v>8</v>
      </c>
      <c r="N45" s="41">
        <v>7</v>
      </c>
      <c r="O45" s="41">
        <v>7.5</v>
      </c>
      <c r="P45" s="38">
        <f t="shared" si="50"/>
        <v>22.5</v>
      </c>
      <c r="Q45" s="42">
        <f t="shared" si="51"/>
        <v>22.5</v>
      </c>
      <c r="R45" s="86" t="str">
        <f>VLOOKUP(AC45,'Judging Data Entry - Digital'!$AC$2:$AD$6,2,FALSE)</f>
        <v>HM</v>
      </c>
      <c r="S45" s="70" t="s">
        <v>194</v>
      </c>
      <c r="U45" s="5" t="b">
        <f t="shared" si="52"/>
        <v>0</v>
      </c>
      <c r="V45" s="5">
        <f t="shared" si="53"/>
        <v>0</v>
      </c>
      <c r="W45" s="5" t="b">
        <f t="shared" si="54"/>
        <v>1</v>
      </c>
      <c r="X45" s="5">
        <f t="shared" si="55"/>
        <v>1</v>
      </c>
      <c r="Y45" s="5" t="b">
        <f t="shared" si="38"/>
        <v>0</v>
      </c>
      <c r="Z45" s="5">
        <f t="shared" si="56"/>
        <v>0</v>
      </c>
      <c r="AA45" s="5" t="b">
        <f t="shared" si="40"/>
        <v>0</v>
      </c>
      <c r="AB45" s="5">
        <f t="shared" si="57"/>
        <v>0</v>
      </c>
      <c r="AC45" s="5">
        <f t="shared" si="58"/>
        <v>3</v>
      </c>
      <c r="AE45" s="43">
        <f t="shared" si="59"/>
        <v>22.5</v>
      </c>
      <c r="AG45" s="44" t="str">
        <f t="shared" si="44"/>
        <v>Score: 22.5/30</v>
      </c>
      <c r="AH45" s="44" t="str">
        <f t="shared" si="45"/>
        <v>Honorable Mention</v>
      </c>
      <c r="AI45" s="117" t="str">
        <f t="shared" si="46"/>
        <v>'Play That Funky Music' by Stephen Nicholson
Score: 22.5/30
Honorable Mention
Judges Comments: good title, the loss of the head works in this image, highlights on the hand are blown out, framing works, possibly a little heavy on the green</v>
      </c>
    </row>
    <row r="46" spans="1:35" ht="45.75" customHeight="1">
      <c r="A46" s="34">
        <f t="shared" si="47"/>
        <v>33</v>
      </c>
      <c r="B46" s="34" t="s">
        <v>22</v>
      </c>
      <c r="C46" s="80" t="s">
        <v>108</v>
      </c>
      <c r="D46" s="92" t="s">
        <v>139</v>
      </c>
      <c r="E46" s="36">
        <v>7</v>
      </c>
      <c r="F46" s="37">
        <v>7</v>
      </c>
      <c r="G46" s="37">
        <v>7</v>
      </c>
      <c r="H46" s="38">
        <f t="shared" si="48"/>
        <v>21</v>
      </c>
      <c r="I46" s="39">
        <v>8</v>
      </c>
      <c r="J46" s="41">
        <v>7</v>
      </c>
      <c r="K46" s="41">
        <v>7.5</v>
      </c>
      <c r="L46" s="38">
        <f t="shared" si="49"/>
        <v>22.5</v>
      </c>
      <c r="M46" s="36">
        <v>8</v>
      </c>
      <c r="N46" s="41">
        <v>7</v>
      </c>
      <c r="O46" s="41">
        <v>7.5</v>
      </c>
      <c r="P46" s="38">
        <f t="shared" si="50"/>
        <v>22.5</v>
      </c>
      <c r="Q46" s="42">
        <f t="shared" si="51"/>
        <v>22</v>
      </c>
      <c r="R46" s="86" t="str">
        <f>VLOOKUP(AC46,'Judging Data Entry - Digital'!$AC$2:$AD$6,2,FALSE)</f>
        <v>HM</v>
      </c>
      <c r="S46" s="70" t="s">
        <v>229</v>
      </c>
      <c r="U46" s="5" t="b">
        <f t="shared" si="52"/>
        <v>0</v>
      </c>
      <c r="V46" s="5">
        <f t="shared" si="53"/>
        <v>0</v>
      </c>
      <c r="W46" s="5" t="b">
        <f t="shared" si="54"/>
        <v>1</v>
      </c>
      <c r="X46" s="5">
        <f t="shared" si="55"/>
        <v>1</v>
      </c>
      <c r="Y46" s="5" t="b">
        <f t="shared" si="38"/>
        <v>0</v>
      </c>
      <c r="Z46" s="5">
        <f t="shared" si="56"/>
        <v>0</v>
      </c>
      <c r="AA46" s="5" t="b">
        <f t="shared" si="40"/>
        <v>0</v>
      </c>
      <c r="AB46" s="5">
        <f t="shared" si="57"/>
        <v>0</v>
      </c>
      <c r="AC46" s="5">
        <f t="shared" si="58"/>
        <v>3</v>
      </c>
      <c r="AE46" s="43">
        <f t="shared" si="59"/>
        <v>22</v>
      </c>
      <c r="AG46" s="44" t="str">
        <f t="shared" si="44"/>
        <v>Score: 22/30</v>
      </c>
      <c r="AH46" s="44" t="str">
        <f t="shared" si="45"/>
        <v>Honorable Mention</v>
      </c>
      <c r="AI46" s="117" t="str">
        <f t="shared" si="46"/>
        <v>'Snow and Ice' by Gerald Hammerling
Score: 22/30
Honorable Mention
Judges Comments: good texture - nice to be able to see the ice, good crispness, not a lot of story going on, very cold feeling to this image, increase the highlights a touch - something to consider</v>
      </c>
    </row>
    <row r="47" spans="1:35" ht="45.75" customHeight="1">
      <c r="A47" s="34">
        <f t="shared" si="47"/>
        <v>34</v>
      </c>
      <c r="B47" s="34" t="s">
        <v>22</v>
      </c>
      <c r="C47" s="80" t="s">
        <v>109</v>
      </c>
      <c r="D47" s="92" t="s">
        <v>34</v>
      </c>
      <c r="E47" s="36">
        <v>9</v>
      </c>
      <c r="F47" s="37">
        <v>7</v>
      </c>
      <c r="G47" s="37">
        <v>8.5</v>
      </c>
      <c r="H47" s="38">
        <f t="shared" si="48"/>
        <v>24.5</v>
      </c>
      <c r="I47" s="39">
        <v>7</v>
      </c>
      <c r="J47" s="41">
        <v>7</v>
      </c>
      <c r="K47" s="41">
        <v>8.5</v>
      </c>
      <c r="L47" s="38">
        <f t="shared" si="49"/>
        <v>22.5</v>
      </c>
      <c r="M47" s="36">
        <v>8</v>
      </c>
      <c r="N47" s="41">
        <v>7</v>
      </c>
      <c r="O47" s="41">
        <v>8.5</v>
      </c>
      <c r="P47" s="38">
        <f t="shared" si="50"/>
        <v>23.5</v>
      </c>
      <c r="Q47" s="42">
        <f t="shared" si="51"/>
        <v>23.5</v>
      </c>
      <c r="R47" s="86" t="str">
        <f>VLOOKUP(AC47,'Judging Data Entry - Digital'!$AC$2:$AD$6,2,FALSE)</f>
        <v>HM</v>
      </c>
      <c r="S47" s="70" t="s">
        <v>195</v>
      </c>
      <c r="U47" s="5" t="b">
        <f t="shared" si="52"/>
        <v>0</v>
      </c>
      <c r="V47" s="5">
        <f t="shared" si="53"/>
        <v>0</v>
      </c>
      <c r="W47" s="5" t="b">
        <f t="shared" si="54"/>
        <v>1</v>
      </c>
      <c r="X47" s="5">
        <f t="shared" si="55"/>
        <v>1</v>
      </c>
      <c r="Y47" s="5" t="b">
        <f t="shared" si="38"/>
        <v>0</v>
      </c>
      <c r="Z47" s="5">
        <f t="shared" si="56"/>
        <v>0</v>
      </c>
      <c r="AA47" s="5" t="b">
        <f t="shared" si="40"/>
        <v>0</v>
      </c>
      <c r="AB47" s="5">
        <f t="shared" si="57"/>
        <v>0</v>
      </c>
      <c r="AC47" s="5">
        <f t="shared" si="58"/>
        <v>3</v>
      </c>
      <c r="AE47" s="43">
        <f t="shared" si="59"/>
        <v>23.5</v>
      </c>
      <c r="AG47" s="44" t="str">
        <f t="shared" si="44"/>
        <v>Score: 23.5/30</v>
      </c>
      <c r="AH47" s="44" t="str">
        <f t="shared" si="45"/>
        <v>Honorable Mention</v>
      </c>
      <c r="AI47" s="117" t="str">
        <f t="shared" si="46"/>
        <v>'Spirit Candle' by Helen Brown
Score: 23.5/30
Honorable Mention
Judges Comments: nice framing, has a story, nice lighting - but increase the contrast a little to bring out the details on the candle</v>
      </c>
    </row>
    <row r="48" spans="1:35" ht="45.75" customHeight="1">
      <c r="A48" s="34">
        <f t="shared" si="47"/>
        <v>35</v>
      </c>
      <c r="B48" s="34" t="s">
        <v>22</v>
      </c>
      <c r="C48" s="80" t="s">
        <v>110</v>
      </c>
      <c r="D48" s="92" t="s">
        <v>135</v>
      </c>
      <c r="E48" s="36">
        <v>9</v>
      </c>
      <c r="F48" s="37">
        <v>8</v>
      </c>
      <c r="G48" s="37">
        <v>9.5</v>
      </c>
      <c r="H48" s="38">
        <f t="shared" si="48"/>
        <v>26.5</v>
      </c>
      <c r="I48" s="39">
        <v>9</v>
      </c>
      <c r="J48" s="41">
        <v>8</v>
      </c>
      <c r="K48" s="41">
        <v>9.5</v>
      </c>
      <c r="L48" s="38">
        <f t="shared" si="49"/>
        <v>26.5</v>
      </c>
      <c r="M48" s="36">
        <v>9</v>
      </c>
      <c r="N48" s="41">
        <v>7.5</v>
      </c>
      <c r="O48" s="41">
        <v>9.5</v>
      </c>
      <c r="P48" s="38">
        <f t="shared" si="50"/>
        <v>26</v>
      </c>
      <c r="Q48" s="42">
        <f t="shared" si="51"/>
        <v>26.333333333333332</v>
      </c>
      <c r="R48" s="86" t="str">
        <f>VLOOKUP(AC48,'Judging Data Entry - Digital'!$AC$2:$AD$6,2,FALSE)</f>
        <v>HM</v>
      </c>
      <c r="S48" s="70" t="s">
        <v>196</v>
      </c>
      <c r="U48" s="5" t="b">
        <f t="shared" si="52"/>
        <v>0</v>
      </c>
      <c r="V48" s="5">
        <f t="shared" si="53"/>
        <v>0</v>
      </c>
      <c r="W48" s="5" t="b">
        <f t="shared" si="54"/>
        <v>1</v>
      </c>
      <c r="X48" s="5">
        <f t="shared" si="55"/>
        <v>1</v>
      </c>
      <c r="Y48" s="5" t="b">
        <f t="shared" si="38"/>
        <v>0</v>
      </c>
      <c r="Z48" s="5">
        <f t="shared" si="56"/>
        <v>0</v>
      </c>
      <c r="AA48" s="5" t="b">
        <f t="shared" si="40"/>
        <v>0</v>
      </c>
      <c r="AB48" s="5">
        <f t="shared" si="57"/>
        <v>0</v>
      </c>
      <c r="AC48" s="5">
        <f t="shared" si="58"/>
        <v>3</v>
      </c>
      <c r="AE48" s="43">
        <f t="shared" si="59"/>
        <v>26.333333333333332</v>
      </c>
      <c r="AG48" s="44" t="str">
        <f t="shared" si="44"/>
        <v>Score: 26.3/30</v>
      </c>
      <c r="AH48" s="44" t="str">
        <f t="shared" si="45"/>
        <v>Honorable Mention</v>
      </c>
      <c r="AI48" s="117" t="str">
        <f t="shared" si="46"/>
        <v>'The Brim' by Nina Henry
Score: 26.3/30
Honorable Mention
Judges Comments: great positioning of the subject, great crop choice, softness works with the mystery, could be a little bit brighter (could be the screen it's shown on)</v>
      </c>
    </row>
    <row r="49" spans="1:35" ht="45.75" customHeight="1">
      <c r="A49" s="34">
        <f t="shared" si="47"/>
        <v>36</v>
      </c>
      <c r="B49" s="34" t="s">
        <v>22</v>
      </c>
      <c r="C49" s="80" t="s">
        <v>111</v>
      </c>
      <c r="D49" s="92" t="s">
        <v>33</v>
      </c>
      <c r="E49" s="36">
        <v>8</v>
      </c>
      <c r="F49" s="37">
        <v>7</v>
      </c>
      <c r="G49" s="37">
        <v>7</v>
      </c>
      <c r="H49" s="38">
        <f t="shared" si="48"/>
        <v>22</v>
      </c>
      <c r="I49" s="39">
        <v>8</v>
      </c>
      <c r="J49" s="41">
        <v>7</v>
      </c>
      <c r="K49" s="41">
        <v>7</v>
      </c>
      <c r="L49" s="38">
        <f t="shared" si="49"/>
        <v>22</v>
      </c>
      <c r="M49" s="36">
        <v>8</v>
      </c>
      <c r="N49" s="41">
        <v>7</v>
      </c>
      <c r="O49" s="41">
        <v>7</v>
      </c>
      <c r="P49" s="38">
        <f t="shared" si="50"/>
        <v>22</v>
      </c>
      <c r="Q49" s="42">
        <f t="shared" si="51"/>
        <v>22</v>
      </c>
      <c r="R49" s="86" t="str">
        <f>VLOOKUP(AC49,'Judging Data Entry - Digital'!$AC$2:$AD$6,2,FALSE)</f>
        <v>HM</v>
      </c>
      <c r="S49" s="70" t="s">
        <v>197</v>
      </c>
      <c r="U49" s="5" t="b">
        <f t="shared" si="52"/>
        <v>0</v>
      </c>
      <c r="V49" s="5">
        <f t="shared" si="53"/>
        <v>0</v>
      </c>
      <c r="W49" s="5" t="b">
        <f t="shared" si="54"/>
        <v>1</v>
      </c>
      <c r="X49" s="5">
        <f t="shared" si="55"/>
        <v>1</v>
      </c>
      <c r="Y49" s="5" t="b">
        <f t="shared" si="38"/>
        <v>0</v>
      </c>
      <c r="Z49" s="5">
        <f t="shared" si="56"/>
        <v>0</v>
      </c>
      <c r="AA49" s="5" t="b">
        <f t="shared" si="40"/>
        <v>0</v>
      </c>
      <c r="AB49" s="5">
        <f t="shared" si="57"/>
        <v>0</v>
      </c>
      <c r="AC49" s="5">
        <f t="shared" si="58"/>
        <v>3</v>
      </c>
      <c r="AE49" s="43">
        <f t="shared" si="59"/>
        <v>22</v>
      </c>
      <c r="AG49" s="44" t="str">
        <f t="shared" si="44"/>
        <v>Score: 22/30</v>
      </c>
      <c r="AH49" s="44" t="str">
        <f t="shared" si="45"/>
        <v>Honorable Mention</v>
      </c>
      <c r="AI49" s="117" t="str">
        <f t="shared" si="46"/>
        <v>'Winter Waves' by Brian Barnhill
Score: 22/30
Honorable Mention
Judges Comments: title suits the picture, softness does not suit the image, crop out the bushes on the right side</v>
      </c>
    </row>
    <row r="50" spans="1:35" ht="45.75" customHeight="1">
      <c r="A50" s="34">
        <f t="shared" si="47"/>
        <v>37</v>
      </c>
      <c r="B50" s="34" t="s">
        <v>22</v>
      </c>
      <c r="C50" s="80" t="s">
        <v>112</v>
      </c>
      <c r="D50" s="92" t="s">
        <v>35</v>
      </c>
      <c r="E50" s="36">
        <v>8</v>
      </c>
      <c r="F50" s="37">
        <v>6.5</v>
      </c>
      <c r="G50" s="37">
        <v>7</v>
      </c>
      <c r="H50" s="38">
        <f t="shared" si="48"/>
        <v>21.5</v>
      </c>
      <c r="I50" s="39">
        <v>8</v>
      </c>
      <c r="J50" s="41">
        <v>6.5</v>
      </c>
      <c r="K50" s="41">
        <v>7</v>
      </c>
      <c r="L50" s="38">
        <f t="shared" si="49"/>
        <v>21.5</v>
      </c>
      <c r="M50" s="36">
        <v>8</v>
      </c>
      <c r="N50" s="41">
        <v>7</v>
      </c>
      <c r="O50" s="41">
        <v>7</v>
      </c>
      <c r="P50" s="38">
        <f t="shared" si="50"/>
        <v>22</v>
      </c>
      <c r="Q50" s="42">
        <f t="shared" si="51"/>
        <v>21.666666666666668</v>
      </c>
      <c r="R50" s="86" t="str">
        <f>VLOOKUP(AC50,'Judging Data Entry - Digital'!$AC$2:$AD$6,2,FALSE)</f>
        <v> </v>
      </c>
      <c r="S50" s="70" t="s">
        <v>230</v>
      </c>
      <c r="U50" s="5" t="b">
        <f t="shared" si="52"/>
        <v>0</v>
      </c>
      <c r="V50" s="5">
        <f t="shared" si="53"/>
        <v>0</v>
      </c>
      <c r="W50" s="5" t="b">
        <f t="shared" si="54"/>
        <v>0</v>
      </c>
      <c r="X50" s="5">
        <f t="shared" si="55"/>
        <v>0</v>
      </c>
      <c r="Y50" s="5" t="b">
        <f t="shared" si="38"/>
        <v>0</v>
      </c>
      <c r="Z50" s="5">
        <f t="shared" si="56"/>
        <v>0</v>
      </c>
      <c r="AA50" s="5" t="b">
        <f t="shared" si="40"/>
        <v>0</v>
      </c>
      <c r="AB50" s="5">
        <f t="shared" si="57"/>
        <v>0</v>
      </c>
      <c r="AC50" s="5">
        <f t="shared" si="58"/>
        <v>0</v>
      </c>
      <c r="AE50" s="43">
        <f t="shared" si="59"/>
        <v>21.666666666666668</v>
      </c>
      <c r="AG50" s="44" t="str">
        <f t="shared" si="44"/>
        <v>Score: 21.7/30</v>
      </c>
      <c r="AH50" s="44">
        <f t="shared" si="45"/>
      </c>
      <c r="AI50" s="117" t="str">
        <f t="shared" si="46"/>
        <v>'Worn Out' by Bill Compton
Score: 21.7/30
Judges Comments: square crop a good choice, intriguing  - need to know what it is, good tones and textures, seems abstract, title fits</v>
      </c>
    </row>
    <row r="51" spans="1:35" ht="45.75" customHeight="1">
      <c r="A51" s="34">
        <f t="shared" si="47"/>
        <v>38</v>
      </c>
      <c r="B51" s="34" t="s">
        <v>22</v>
      </c>
      <c r="C51" s="80" t="s">
        <v>113</v>
      </c>
      <c r="D51" s="92" t="s">
        <v>37</v>
      </c>
      <c r="E51" s="36">
        <v>8</v>
      </c>
      <c r="F51" s="37">
        <v>8</v>
      </c>
      <c r="G51" s="37">
        <v>8</v>
      </c>
      <c r="H51" s="38">
        <f t="shared" si="48"/>
        <v>24</v>
      </c>
      <c r="I51" s="39">
        <v>7</v>
      </c>
      <c r="J51" s="41">
        <v>7</v>
      </c>
      <c r="K51" s="41">
        <v>7</v>
      </c>
      <c r="L51" s="38">
        <f t="shared" si="49"/>
        <v>21</v>
      </c>
      <c r="M51" s="36">
        <v>8</v>
      </c>
      <c r="N51" s="41">
        <v>8</v>
      </c>
      <c r="O51" s="41">
        <v>8</v>
      </c>
      <c r="P51" s="38">
        <f t="shared" si="50"/>
        <v>24</v>
      </c>
      <c r="Q51" s="42">
        <f t="shared" si="51"/>
        <v>23</v>
      </c>
      <c r="R51" s="86" t="str">
        <f>VLOOKUP(AC51,'Judging Data Entry - Digital'!$AC$2:$AD$6,2,FALSE)</f>
        <v>HM</v>
      </c>
      <c r="S51" s="70" t="s">
        <v>198</v>
      </c>
      <c r="U51" s="5" t="b">
        <f t="shared" si="52"/>
        <v>0</v>
      </c>
      <c r="V51" s="5">
        <f t="shared" si="53"/>
        <v>0</v>
      </c>
      <c r="W51" s="5" t="b">
        <f t="shared" si="54"/>
        <v>1</v>
      </c>
      <c r="X51" s="5">
        <f t="shared" si="55"/>
        <v>1</v>
      </c>
      <c r="Y51" s="5" t="b">
        <f t="shared" si="38"/>
        <v>0</v>
      </c>
      <c r="Z51" s="5">
        <f t="shared" si="56"/>
        <v>0</v>
      </c>
      <c r="AA51" s="5" t="b">
        <f t="shared" si="40"/>
        <v>0</v>
      </c>
      <c r="AB51" s="5">
        <f t="shared" si="57"/>
        <v>0</v>
      </c>
      <c r="AC51" s="5">
        <f t="shared" si="58"/>
        <v>3</v>
      </c>
      <c r="AE51" s="43">
        <f t="shared" si="59"/>
        <v>23</v>
      </c>
      <c r="AG51" s="44" t="str">
        <f t="shared" si="44"/>
        <v>Score: 23/30</v>
      </c>
      <c r="AH51" s="44" t="str">
        <f t="shared" si="45"/>
        <v>Honorable Mention</v>
      </c>
      <c r="AI51" s="117" t="str">
        <f t="shared" si="46"/>
        <v>'Young Contemplation' by Penny Dyck
Score: 23/30
Honorable Mention
Judges Comments: good title and lighting, sharp where it needs to be, try and get rid of the space on the left or add more room on the right</v>
      </c>
    </row>
    <row r="52" spans="1:35" ht="45.75" customHeight="1">
      <c r="A52" s="34">
        <f>A51+1</f>
        <v>39</v>
      </c>
      <c r="B52" s="34" t="s">
        <v>22</v>
      </c>
      <c r="C52" s="80" t="s">
        <v>143</v>
      </c>
      <c r="D52" s="92" t="s">
        <v>49</v>
      </c>
      <c r="E52" s="36">
        <v>9</v>
      </c>
      <c r="F52" s="37">
        <v>8</v>
      </c>
      <c r="G52" s="37">
        <v>9</v>
      </c>
      <c r="H52" s="38">
        <f>E52+F52+G52</f>
        <v>26</v>
      </c>
      <c r="I52" s="39">
        <v>9</v>
      </c>
      <c r="J52" s="41">
        <v>7</v>
      </c>
      <c r="K52" s="41">
        <v>9</v>
      </c>
      <c r="L52" s="38">
        <f>I52+J52+K52</f>
        <v>25</v>
      </c>
      <c r="M52" s="36">
        <v>10</v>
      </c>
      <c r="N52" s="41">
        <v>8</v>
      </c>
      <c r="O52" s="41">
        <v>9</v>
      </c>
      <c r="P52" s="38">
        <f>M52+N52+O52</f>
        <v>27</v>
      </c>
      <c r="Q52" s="42">
        <f>(H52+L52+P52)/3</f>
        <v>26</v>
      </c>
      <c r="R52" s="86" t="str">
        <f>VLOOKUP(AC52,'Judging Data Entry - Digital'!$AC$2:$AD$6,2,FALSE)</f>
        <v>HM</v>
      </c>
      <c r="S52" s="70" t="s">
        <v>199</v>
      </c>
      <c r="U52" s="5" t="b">
        <f t="shared" si="52"/>
        <v>0</v>
      </c>
      <c r="V52" s="5">
        <f>IF(U52=TRUE,1,0)</f>
        <v>0</v>
      </c>
      <c r="W52" s="5" t="b">
        <f>AND($U$28=0,Q52&gt;21.99)</f>
        <v>1</v>
      </c>
      <c r="X52" s="5">
        <f>IF(W52=TRUE,1,0)</f>
        <v>1</v>
      </c>
      <c r="Y52" s="5" t="b">
        <f t="shared" si="38"/>
        <v>0</v>
      </c>
      <c r="Z52" s="5">
        <f>IF(Y52=TRUE,2,0)</f>
        <v>0</v>
      </c>
      <c r="AA52" s="5" t="b">
        <f t="shared" si="40"/>
        <v>0</v>
      </c>
      <c r="AB52" s="5">
        <f>IF(AA52=TRUE,1,0)</f>
        <v>0</v>
      </c>
      <c r="AC52" s="5">
        <f>U52+(W52*2)+X52+Y52+Z52</f>
        <v>3</v>
      </c>
      <c r="AE52" s="43">
        <f>Q52</f>
        <v>26</v>
      </c>
      <c r="AG52" s="44" t="str">
        <f>CONCATENATE("Score: ",ROUND(Q52,1),"/30")</f>
        <v>Score: 26/30</v>
      </c>
      <c r="AH52" s="44" t="str">
        <f>IF(R52="HM","Honorable Mention",IF(R52="PM","Print of the Month",""))</f>
        <v>Honorable Mention</v>
      </c>
      <c r="AI52" s="117" t="str">
        <f>CONCATENATE("'",C52,"'"," by ",D52,CHAR(10),AG52,CHAR(10),AH52,CHAR(10),"Judges Comments: ",S52)</f>
        <v>'Mountains' by Ian Sutherland
Score: 26/30
Honorable Mention
Judges Comments: lots of great layers going on here, there's motion everywhere - adds to the image, tall mountain too close to the center - put it in the thirds position to strengthen the composition</v>
      </c>
    </row>
    <row r="53" spans="1:20" ht="8.25" customHeight="1">
      <c r="A53" s="45"/>
      <c r="B53" s="45"/>
      <c r="C53" s="71"/>
      <c r="D53" s="93"/>
      <c r="E53" s="45"/>
      <c r="F53" s="45"/>
      <c r="G53" s="45"/>
      <c r="H53" s="47"/>
      <c r="I53" s="45"/>
      <c r="J53" s="48"/>
      <c r="K53" s="48"/>
      <c r="L53" s="47"/>
      <c r="M53" s="45"/>
      <c r="N53" s="48"/>
      <c r="O53" s="48"/>
      <c r="P53" s="47"/>
      <c r="Q53" s="47"/>
      <c r="R53" s="54"/>
      <c r="S53" s="71"/>
      <c r="T53" s="121" t="str">
        <f>IF(AA54=TRUE,"TIE"," ")</f>
        <v> </v>
      </c>
    </row>
    <row r="54" spans="1:28" ht="30.75" customHeight="1">
      <c r="A54" s="3">
        <f>MAX(A29:A53)</f>
        <v>39</v>
      </c>
      <c r="B54" s="3"/>
      <c r="C54" s="77" t="s">
        <v>25</v>
      </c>
      <c r="D54" s="91" t="s">
        <v>21</v>
      </c>
      <c r="E54" s="1">
        <f>MAX(A56:A78)-E27-E9</f>
        <v>24</v>
      </c>
      <c r="F54" s="1"/>
      <c r="G54" s="1"/>
      <c r="H54" s="44"/>
      <c r="L54" s="44"/>
      <c r="P54" s="44"/>
      <c r="Q54" s="44"/>
      <c r="R54" s="30"/>
      <c r="T54" s="121"/>
      <c r="U54" s="49" t="str">
        <f>IF(MAX(Q29:Q53)&lt;22,MAX(Q29:Q53)," ")</f>
        <v> </v>
      </c>
      <c r="V54" s="49"/>
      <c r="Y54" s="49">
        <f>IF(U54&gt;21.99,MAX(Q29:Q53)," ")</f>
        <v>27.166666666666668</v>
      </c>
      <c r="AA54" s="32" t="b">
        <f>OR(AA55&gt;1,U55&gt;1)</f>
        <v>0</v>
      </c>
      <c r="AB54" s="32"/>
    </row>
    <row r="55" spans="1:30" s="57" customFormat="1" ht="6" customHeight="1">
      <c r="A55" s="50"/>
      <c r="B55" s="50"/>
      <c r="C55" s="73"/>
      <c r="D55" s="95"/>
      <c r="E55" s="50"/>
      <c r="F55" s="50"/>
      <c r="G55" s="50"/>
      <c r="H55" s="52"/>
      <c r="I55" s="50"/>
      <c r="J55" s="50"/>
      <c r="K55" s="50"/>
      <c r="L55" s="52"/>
      <c r="M55" s="50"/>
      <c r="N55" s="50"/>
      <c r="O55" s="50"/>
      <c r="P55" s="52"/>
      <c r="Q55" s="52"/>
      <c r="R55" s="56"/>
      <c r="S55" s="73"/>
      <c r="T55" s="121"/>
      <c r="U55" s="5">
        <f>SUM(V56:V80)</f>
        <v>0</v>
      </c>
      <c r="V55" s="5"/>
      <c r="W55" s="5"/>
      <c r="X55" s="5"/>
      <c r="Y55" s="5"/>
      <c r="Z55" s="5"/>
      <c r="AA55" s="5">
        <f>SUM(AB56:AB80)</f>
        <v>1</v>
      </c>
      <c r="AB55" s="5"/>
      <c r="AC55" s="5"/>
      <c r="AD55" s="5"/>
    </row>
    <row r="56" spans="1:35" ht="45.75" customHeight="1">
      <c r="A56" s="34">
        <f>A54+1</f>
        <v>40</v>
      </c>
      <c r="B56" s="34" t="s">
        <v>23</v>
      </c>
      <c r="C56" s="80" t="s">
        <v>114</v>
      </c>
      <c r="D56" s="92" t="s">
        <v>50</v>
      </c>
      <c r="E56" s="58">
        <v>7</v>
      </c>
      <c r="F56" s="59">
        <v>7</v>
      </c>
      <c r="G56" s="59">
        <v>7</v>
      </c>
      <c r="H56" s="60">
        <f aca="true" t="shared" si="60" ref="H56:H70">E56+F56+G56</f>
        <v>21</v>
      </c>
      <c r="I56" s="61">
        <v>7</v>
      </c>
      <c r="J56" s="62">
        <v>7</v>
      </c>
      <c r="K56" s="62">
        <v>7.5</v>
      </c>
      <c r="L56" s="63">
        <f aca="true" t="shared" si="61" ref="L56:L70">I56+J56+K56</f>
        <v>21.5</v>
      </c>
      <c r="M56" s="58">
        <v>8</v>
      </c>
      <c r="N56" s="62">
        <v>7</v>
      </c>
      <c r="O56" s="62">
        <v>7</v>
      </c>
      <c r="P56" s="60">
        <f aca="true" t="shared" si="62" ref="P56:P70">M56+N56+O56</f>
        <v>22</v>
      </c>
      <c r="Q56" s="42">
        <f aca="true" t="shared" si="63" ref="Q56:Q70">(H56+L56+P56)/3</f>
        <v>21.5</v>
      </c>
      <c r="R56" s="86" t="str">
        <f>VLOOKUP(AC56,'Judging Data Entry - Digital'!$AC$2:$AD$6,2,FALSE)</f>
        <v> </v>
      </c>
      <c r="S56" s="74" t="s">
        <v>200</v>
      </c>
      <c r="U56" s="5" t="b">
        <f aca="true" t="shared" si="64" ref="U56:U79">AND($U$81&lt;22,Q56=$U$81)</f>
        <v>0</v>
      </c>
      <c r="V56" s="5">
        <f aca="true" t="shared" si="65" ref="V56:V70">IF(U56=TRUE,1,0)</f>
        <v>0</v>
      </c>
      <c r="W56" s="5" t="b">
        <f aca="true" t="shared" si="66" ref="W56:W70">AND($U$55=0,Q56&gt;21.99)</f>
        <v>0</v>
      </c>
      <c r="X56" s="5">
        <f aca="true" t="shared" si="67" ref="X56:X70">IF(W56=TRUE,1,0)</f>
        <v>0</v>
      </c>
      <c r="Y56" s="5" t="b">
        <f aca="true" t="shared" si="68" ref="Y56:Y79">AND($U$55=0,Q56=$Y$81)</f>
        <v>0</v>
      </c>
      <c r="Z56" s="5">
        <f aca="true" t="shared" si="69" ref="Z56:Z70">IF(Y56=TRUE,2,0)</f>
        <v>0</v>
      </c>
      <c r="AA56" s="5" t="b">
        <f aca="true" t="shared" si="70" ref="AA56:AA79">AND(AC56=MAX($AC$56:$AC$80))</f>
        <v>0</v>
      </c>
      <c r="AB56" s="5">
        <f aca="true" t="shared" si="71" ref="AB56:AB70">IF(AA56=TRUE,1,0)</f>
        <v>0</v>
      </c>
      <c r="AC56" s="5">
        <f aca="true" t="shared" si="72" ref="AC56:AC70">U56+(W56*2)+X56+Y56+Z56</f>
        <v>0</v>
      </c>
      <c r="AE56" s="43">
        <f aca="true" t="shared" si="73" ref="AE56:AE70">Q56</f>
        <v>21.5</v>
      </c>
      <c r="AG56" s="44" t="str">
        <f aca="true" t="shared" si="74" ref="AG56:AG78">CONCATENATE("Score: ",ROUND(Q56,1),"/30")</f>
        <v>Score: 21.5/30</v>
      </c>
      <c r="AH56" s="44">
        <f aca="true" t="shared" si="75" ref="AH56:AH78">IF(R56="HM","Honorable Mention",IF(R56="PM","Print of the Month",""))</f>
      </c>
      <c r="AI56" s="117" t="str">
        <f aca="true" t="shared" si="76" ref="AI56:AI78">CONCATENATE("'",C56,"'"," by ",D56,CHAR(10),AG56,CHAR(10),AH56,CHAR(10),"Judges Comments: ",S56)</f>
        <v>'At Day's End' by Angela Wasylow
Score: 21.5/30
Judges Comments: the lighting works, everything is crisp, would like to see more of what's going on - choose a different perspective</v>
      </c>
    </row>
    <row r="57" spans="1:35" ht="45.75" customHeight="1">
      <c r="A57" s="34">
        <f>A56+1</f>
        <v>41</v>
      </c>
      <c r="B57" s="34" t="s">
        <v>23</v>
      </c>
      <c r="C57" s="80" t="s">
        <v>115</v>
      </c>
      <c r="D57" s="92" t="s">
        <v>116</v>
      </c>
      <c r="E57" s="58">
        <v>4</v>
      </c>
      <c r="F57" s="59">
        <v>6</v>
      </c>
      <c r="G57" s="59">
        <v>7</v>
      </c>
      <c r="H57" s="60">
        <f t="shared" si="60"/>
        <v>17</v>
      </c>
      <c r="I57" s="61">
        <v>4</v>
      </c>
      <c r="J57" s="62">
        <v>6</v>
      </c>
      <c r="K57" s="62">
        <v>7</v>
      </c>
      <c r="L57" s="63">
        <f t="shared" si="61"/>
        <v>17</v>
      </c>
      <c r="M57" s="58">
        <v>4</v>
      </c>
      <c r="N57" s="62">
        <v>6</v>
      </c>
      <c r="O57" s="62">
        <v>7.5</v>
      </c>
      <c r="P57" s="60">
        <f t="shared" si="62"/>
        <v>17.5</v>
      </c>
      <c r="Q57" s="42">
        <f t="shared" si="63"/>
        <v>17.166666666666668</v>
      </c>
      <c r="R57" s="86" t="str">
        <f>VLOOKUP(AC57,'Judging Data Entry - Digital'!$AC$2:$AD$6,2,FALSE)</f>
        <v> </v>
      </c>
      <c r="S57" s="75" t="s">
        <v>201</v>
      </c>
      <c r="U57" s="5" t="b">
        <f t="shared" si="64"/>
        <v>0</v>
      </c>
      <c r="V57" s="5">
        <f t="shared" si="65"/>
        <v>0</v>
      </c>
      <c r="W57" s="5" t="b">
        <f t="shared" si="66"/>
        <v>0</v>
      </c>
      <c r="X57" s="5">
        <f t="shared" si="67"/>
        <v>0</v>
      </c>
      <c r="Y57" s="5" t="b">
        <f t="shared" si="68"/>
        <v>0</v>
      </c>
      <c r="Z57" s="5">
        <f t="shared" si="69"/>
        <v>0</v>
      </c>
      <c r="AA57" s="5" t="b">
        <f t="shared" si="70"/>
        <v>0</v>
      </c>
      <c r="AB57" s="5">
        <f t="shared" si="71"/>
        <v>0</v>
      </c>
      <c r="AC57" s="5">
        <f t="shared" si="72"/>
        <v>0</v>
      </c>
      <c r="AE57" s="43">
        <f t="shared" si="73"/>
        <v>17.166666666666668</v>
      </c>
      <c r="AG57" s="44" t="str">
        <f t="shared" si="74"/>
        <v>Score: 17.2/30</v>
      </c>
      <c r="AH57" s="44">
        <f t="shared" si="75"/>
      </c>
      <c r="AI57" s="117" t="str">
        <f t="shared" si="76"/>
        <v>'Barbuda Heat' by Brenda Maitland
Score: 17.2/30
Judges Comments: appropriate title, feels washed out, horizon is not straight, add or remove sky (depending where the interest lies)</v>
      </c>
    </row>
    <row r="58" spans="1:35" ht="45.75" customHeight="1">
      <c r="A58" s="34">
        <f aca="true" t="shared" si="77" ref="A58:A78">A57+1</f>
        <v>42</v>
      </c>
      <c r="B58" s="34" t="s">
        <v>23</v>
      </c>
      <c r="C58" s="80" t="s">
        <v>117</v>
      </c>
      <c r="D58" s="92" t="s">
        <v>53</v>
      </c>
      <c r="E58" s="58">
        <v>7</v>
      </c>
      <c r="F58" s="59">
        <v>7</v>
      </c>
      <c r="G58" s="59">
        <v>7.5</v>
      </c>
      <c r="H58" s="60">
        <f t="shared" si="60"/>
        <v>21.5</v>
      </c>
      <c r="I58" s="61">
        <v>7</v>
      </c>
      <c r="J58" s="62">
        <v>7</v>
      </c>
      <c r="K58" s="62">
        <v>7.5</v>
      </c>
      <c r="L58" s="63">
        <f t="shared" si="61"/>
        <v>21.5</v>
      </c>
      <c r="M58" s="58">
        <v>8</v>
      </c>
      <c r="N58" s="62">
        <v>7.5</v>
      </c>
      <c r="O58" s="62">
        <v>7.5</v>
      </c>
      <c r="P58" s="60">
        <f t="shared" si="62"/>
        <v>23</v>
      </c>
      <c r="Q58" s="42">
        <f t="shared" si="63"/>
        <v>22</v>
      </c>
      <c r="R58" s="86" t="str">
        <f>VLOOKUP(AC58,'Judging Data Entry - Digital'!$AC$2:$AD$6,2,FALSE)</f>
        <v>HM</v>
      </c>
      <c r="S58" s="75" t="s">
        <v>202</v>
      </c>
      <c r="U58" s="5" t="b">
        <f t="shared" si="64"/>
        <v>0</v>
      </c>
      <c r="V58" s="5">
        <f t="shared" si="65"/>
        <v>0</v>
      </c>
      <c r="W58" s="5" t="b">
        <f t="shared" si="66"/>
        <v>1</v>
      </c>
      <c r="X58" s="5">
        <f t="shared" si="67"/>
        <v>1</v>
      </c>
      <c r="Y58" s="5" t="b">
        <f t="shared" si="68"/>
        <v>0</v>
      </c>
      <c r="Z58" s="5">
        <f t="shared" si="69"/>
        <v>0</v>
      </c>
      <c r="AA58" s="5" t="b">
        <f t="shared" si="70"/>
        <v>0</v>
      </c>
      <c r="AB58" s="5">
        <f t="shared" si="71"/>
        <v>0</v>
      </c>
      <c r="AC58" s="5">
        <f t="shared" si="72"/>
        <v>3</v>
      </c>
      <c r="AE58" s="43">
        <f t="shared" si="73"/>
        <v>22</v>
      </c>
      <c r="AG58" s="44" t="str">
        <f t="shared" si="74"/>
        <v>Score: 22/30</v>
      </c>
      <c r="AH58" s="44" t="str">
        <f t="shared" si="75"/>
        <v>Honorable Mention</v>
      </c>
      <c r="AI58" s="117" t="str">
        <f t="shared" si="76"/>
        <v>'Broken Dreams' by Bob Anderson
Score: 22/30
Honorable Mention
Judges Comments: off-centered subject and perspective works, texture works</v>
      </c>
    </row>
    <row r="59" spans="1:35" ht="45.75" customHeight="1">
      <c r="A59" s="34">
        <f t="shared" si="77"/>
        <v>43</v>
      </c>
      <c r="B59" s="34" t="s">
        <v>23</v>
      </c>
      <c r="C59" s="80" t="s">
        <v>118</v>
      </c>
      <c r="D59" s="92" t="s">
        <v>31</v>
      </c>
      <c r="E59" s="58">
        <v>7</v>
      </c>
      <c r="F59" s="59">
        <v>6</v>
      </c>
      <c r="G59" s="59">
        <v>7</v>
      </c>
      <c r="H59" s="60">
        <f t="shared" si="60"/>
        <v>20</v>
      </c>
      <c r="I59" s="61">
        <v>7</v>
      </c>
      <c r="J59" s="62">
        <v>6</v>
      </c>
      <c r="K59" s="62">
        <v>7</v>
      </c>
      <c r="L59" s="63">
        <f t="shared" si="61"/>
        <v>20</v>
      </c>
      <c r="M59" s="58">
        <v>7</v>
      </c>
      <c r="N59" s="62">
        <v>6</v>
      </c>
      <c r="O59" s="62">
        <v>7.5</v>
      </c>
      <c r="P59" s="60">
        <f t="shared" si="62"/>
        <v>20.5</v>
      </c>
      <c r="Q59" s="42">
        <f t="shared" si="63"/>
        <v>20.166666666666668</v>
      </c>
      <c r="R59" s="86" t="str">
        <f>VLOOKUP(AC59,'Judging Data Entry - Digital'!$AC$2:$AD$6,2,FALSE)</f>
        <v> </v>
      </c>
      <c r="S59" s="75" t="s">
        <v>203</v>
      </c>
      <c r="U59" s="5" t="b">
        <f t="shared" si="64"/>
        <v>0</v>
      </c>
      <c r="V59" s="5">
        <f t="shared" si="65"/>
        <v>0</v>
      </c>
      <c r="W59" s="5" t="b">
        <f t="shared" si="66"/>
        <v>0</v>
      </c>
      <c r="X59" s="5">
        <f t="shared" si="67"/>
        <v>0</v>
      </c>
      <c r="Y59" s="5" t="b">
        <f t="shared" si="68"/>
        <v>0</v>
      </c>
      <c r="Z59" s="5">
        <f t="shared" si="69"/>
        <v>0</v>
      </c>
      <c r="AA59" s="5" t="b">
        <f t="shared" si="70"/>
        <v>0</v>
      </c>
      <c r="AB59" s="5">
        <f t="shared" si="71"/>
        <v>0</v>
      </c>
      <c r="AC59" s="5">
        <f t="shared" si="72"/>
        <v>0</v>
      </c>
      <c r="AE59" s="43">
        <f t="shared" si="73"/>
        <v>20.166666666666668</v>
      </c>
      <c r="AG59" s="44" t="str">
        <f t="shared" si="74"/>
        <v>Score: 20.2/30</v>
      </c>
      <c r="AH59" s="44">
        <f t="shared" si="75"/>
      </c>
      <c r="AI59" s="117" t="str">
        <f t="shared" si="76"/>
        <v>'Fireside Reflection' by Cathy Anderson
Score: 20.2/30
Judges Comments: details lost in the background are okay - but bring out the details in the person somehow</v>
      </c>
    </row>
    <row r="60" spans="1:35" ht="45.75" customHeight="1">
      <c r="A60" s="34">
        <f t="shared" si="77"/>
        <v>44</v>
      </c>
      <c r="B60" s="34" t="s">
        <v>23</v>
      </c>
      <c r="C60" s="80" t="s">
        <v>119</v>
      </c>
      <c r="D60" s="92" t="s">
        <v>39</v>
      </c>
      <c r="E60" s="58">
        <v>9</v>
      </c>
      <c r="F60" s="59">
        <v>8</v>
      </c>
      <c r="G60" s="59">
        <v>8.5</v>
      </c>
      <c r="H60" s="60">
        <f t="shared" si="60"/>
        <v>25.5</v>
      </c>
      <c r="I60" s="61">
        <v>10</v>
      </c>
      <c r="J60" s="62">
        <v>8</v>
      </c>
      <c r="K60" s="62">
        <v>8.5</v>
      </c>
      <c r="L60" s="63">
        <f t="shared" si="61"/>
        <v>26.5</v>
      </c>
      <c r="M60" s="58">
        <v>9</v>
      </c>
      <c r="N60" s="62">
        <v>8</v>
      </c>
      <c r="O60" s="62">
        <v>8.5</v>
      </c>
      <c r="P60" s="60">
        <f t="shared" si="62"/>
        <v>25.5</v>
      </c>
      <c r="Q60" s="42">
        <f t="shared" si="63"/>
        <v>25.833333333333332</v>
      </c>
      <c r="R60" s="86" t="str">
        <f>VLOOKUP(AC60,'Judging Data Entry - Digital'!$AC$2:$AD$6,2,FALSE)</f>
        <v>HM</v>
      </c>
      <c r="S60" s="75" t="s">
        <v>204</v>
      </c>
      <c r="U60" s="5" t="b">
        <f t="shared" si="64"/>
        <v>0</v>
      </c>
      <c r="V60" s="5">
        <f t="shared" si="65"/>
        <v>0</v>
      </c>
      <c r="W60" s="5" t="b">
        <f t="shared" si="66"/>
        <v>1</v>
      </c>
      <c r="X60" s="5">
        <f t="shared" si="67"/>
        <v>1</v>
      </c>
      <c r="Y60" s="5" t="b">
        <f t="shared" si="68"/>
        <v>0</v>
      </c>
      <c r="Z60" s="5">
        <f t="shared" si="69"/>
        <v>0</v>
      </c>
      <c r="AA60" s="5" t="b">
        <f t="shared" si="70"/>
        <v>0</v>
      </c>
      <c r="AB60" s="5">
        <f t="shared" si="71"/>
        <v>0</v>
      </c>
      <c r="AC60" s="5">
        <f t="shared" si="72"/>
        <v>3</v>
      </c>
      <c r="AE60" s="43">
        <f t="shared" si="73"/>
        <v>25.833333333333332</v>
      </c>
      <c r="AG60" s="44" t="str">
        <f t="shared" si="74"/>
        <v>Score: 25.8/30</v>
      </c>
      <c r="AH60" s="44" t="str">
        <f t="shared" si="75"/>
        <v>Honorable Mention</v>
      </c>
      <c r="AI60" s="117" t="str">
        <f t="shared" si="76"/>
        <v>'Foam Finale' by Ken Greenhorn
Score: 25.8/30
Honorable Mention
Judges Comments: the high-key works, bright and sharp on the face and eyes, expression works for what's going on, possibly crop a little off the right</v>
      </c>
    </row>
    <row r="61" spans="1:35" ht="45.75" customHeight="1">
      <c r="A61" s="34">
        <f t="shared" si="77"/>
        <v>45</v>
      </c>
      <c r="B61" s="34" t="s">
        <v>23</v>
      </c>
      <c r="C61" s="80" t="s">
        <v>120</v>
      </c>
      <c r="D61" s="92" t="s">
        <v>38</v>
      </c>
      <c r="E61" s="58">
        <v>7</v>
      </c>
      <c r="F61" s="59">
        <v>7</v>
      </c>
      <c r="G61" s="59">
        <v>7</v>
      </c>
      <c r="H61" s="60">
        <f t="shared" si="60"/>
        <v>21</v>
      </c>
      <c r="I61" s="61">
        <v>7</v>
      </c>
      <c r="J61" s="62">
        <v>7</v>
      </c>
      <c r="K61" s="62">
        <v>7</v>
      </c>
      <c r="L61" s="63">
        <f t="shared" si="61"/>
        <v>21</v>
      </c>
      <c r="M61" s="58">
        <v>7</v>
      </c>
      <c r="N61" s="62">
        <v>7</v>
      </c>
      <c r="O61" s="62">
        <v>7</v>
      </c>
      <c r="P61" s="60">
        <f t="shared" si="62"/>
        <v>21</v>
      </c>
      <c r="Q61" s="42">
        <f t="shared" si="63"/>
        <v>21</v>
      </c>
      <c r="R61" s="86" t="str">
        <f>VLOOKUP(AC61,'Judging Data Entry - Digital'!$AC$2:$AD$6,2,FALSE)</f>
        <v> </v>
      </c>
      <c r="S61" s="75" t="s">
        <v>205</v>
      </c>
      <c r="U61" s="5" t="b">
        <f t="shared" si="64"/>
        <v>0</v>
      </c>
      <c r="V61" s="5">
        <f t="shared" si="65"/>
        <v>0</v>
      </c>
      <c r="W61" s="5" t="b">
        <f t="shared" si="66"/>
        <v>0</v>
      </c>
      <c r="X61" s="5">
        <f t="shared" si="67"/>
        <v>0</v>
      </c>
      <c r="Y61" s="5" t="b">
        <f t="shared" si="68"/>
        <v>0</v>
      </c>
      <c r="Z61" s="5">
        <f t="shared" si="69"/>
        <v>0</v>
      </c>
      <c r="AA61" s="5" t="b">
        <f t="shared" si="70"/>
        <v>0</v>
      </c>
      <c r="AB61" s="5">
        <f t="shared" si="71"/>
        <v>0</v>
      </c>
      <c r="AC61" s="5">
        <f t="shared" si="72"/>
        <v>0</v>
      </c>
      <c r="AE61" s="43">
        <f t="shared" si="73"/>
        <v>21</v>
      </c>
      <c r="AG61" s="44" t="str">
        <f t="shared" si="74"/>
        <v>Score: 21/30</v>
      </c>
      <c r="AH61" s="44">
        <f t="shared" si="75"/>
      </c>
      <c r="AI61" s="117" t="str">
        <f t="shared" si="76"/>
        <v>'Gift of Pericles to Athena' by Gayvin Franson
Score: 21/30
Judges Comments: good detail throughout, enhance the contrast a bit</v>
      </c>
    </row>
    <row r="62" spans="1:35" ht="45.75" customHeight="1">
      <c r="A62" s="34">
        <f>A61+1</f>
        <v>46</v>
      </c>
      <c r="B62" s="34" t="s">
        <v>23</v>
      </c>
      <c r="C62" s="80" t="s">
        <v>121</v>
      </c>
      <c r="D62" s="92" t="s">
        <v>45</v>
      </c>
      <c r="E62" s="58">
        <v>9</v>
      </c>
      <c r="F62" s="59">
        <v>7.5</v>
      </c>
      <c r="G62" s="59">
        <v>9</v>
      </c>
      <c r="H62" s="60">
        <f t="shared" si="60"/>
        <v>25.5</v>
      </c>
      <c r="I62" s="61">
        <v>9</v>
      </c>
      <c r="J62" s="62">
        <v>7.5</v>
      </c>
      <c r="K62" s="62">
        <v>9</v>
      </c>
      <c r="L62" s="63">
        <f t="shared" si="61"/>
        <v>25.5</v>
      </c>
      <c r="M62" s="58">
        <v>10</v>
      </c>
      <c r="N62" s="62">
        <v>7.5</v>
      </c>
      <c r="O62" s="62">
        <v>9</v>
      </c>
      <c r="P62" s="60">
        <f t="shared" si="62"/>
        <v>26.5</v>
      </c>
      <c r="Q62" s="42">
        <f t="shared" si="63"/>
        <v>25.833333333333332</v>
      </c>
      <c r="R62" s="86" t="str">
        <f>VLOOKUP(AC62,'Judging Data Entry - Digital'!$AC$2:$AD$6,2,FALSE)</f>
        <v>HM</v>
      </c>
      <c r="S62" s="75" t="s">
        <v>206</v>
      </c>
      <c r="U62" s="5" t="b">
        <f t="shared" si="64"/>
        <v>0</v>
      </c>
      <c r="V62" s="5">
        <f t="shared" si="65"/>
        <v>0</v>
      </c>
      <c r="W62" s="5" t="b">
        <f t="shared" si="66"/>
        <v>1</v>
      </c>
      <c r="X62" s="5">
        <f t="shared" si="67"/>
        <v>1</v>
      </c>
      <c r="Y62" s="5" t="b">
        <f t="shared" si="68"/>
        <v>0</v>
      </c>
      <c r="Z62" s="5">
        <f t="shared" si="69"/>
        <v>0</v>
      </c>
      <c r="AA62" s="5" t="b">
        <f t="shared" si="70"/>
        <v>0</v>
      </c>
      <c r="AB62" s="5">
        <f t="shared" si="71"/>
        <v>0</v>
      </c>
      <c r="AC62" s="5">
        <f t="shared" si="72"/>
        <v>3</v>
      </c>
      <c r="AE62" s="43">
        <f t="shared" si="73"/>
        <v>25.833333333333332</v>
      </c>
      <c r="AG62" s="44" t="str">
        <f t="shared" si="74"/>
        <v>Score: 25.8/30</v>
      </c>
      <c r="AH62" s="44" t="str">
        <f t="shared" si="75"/>
        <v>Honorable Mention</v>
      </c>
      <c r="AI62" s="117" t="str">
        <f t="shared" si="76"/>
        <v>'Keyboard Concentration' by Stephen Nicholson
Score: 25.8/30
Honorable Mention
Judges Comments: good story, great backlighting and framing, sharp where it needs to be, tone down the highlight area on left side</v>
      </c>
    </row>
    <row r="63" spans="1:35" ht="45.75" customHeight="1">
      <c r="A63" s="34">
        <f t="shared" si="77"/>
        <v>47</v>
      </c>
      <c r="B63" s="34" t="s">
        <v>23</v>
      </c>
      <c r="C63" s="80" t="s">
        <v>122</v>
      </c>
      <c r="D63" s="92" t="s">
        <v>46</v>
      </c>
      <c r="E63" s="58">
        <v>7</v>
      </c>
      <c r="F63" s="59">
        <v>7</v>
      </c>
      <c r="G63" s="59">
        <v>7.5</v>
      </c>
      <c r="H63" s="60">
        <f t="shared" si="60"/>
        <v>21.5</v>
      </c>
      <c r="I63" s="61">
        <v>6</v>
      </c>
      <c r="J63" s="62">
        <v>7</v>
      </c>
      <c r="K63" s="62">
        <v>7.5</v>
      </c>
      <c r="L63" s="63">
        <f t="shared" si="61"/>
        <v>20.5</v>
      </c>
      <c r="M63" s="58">
        <v>7</v>
      </c>
      <c r="N63" s="62">
        <v>7</v>
      </c>
      <c r="O63" s="62">
        <v>7.5</v>
      </c>
      <c r="P63" s="60">
        <f t="shared" si="62"/>
        <v>21.5</v>
      </c>
      <c r="Q63" s="42">
        <f t="shared" si="63"/>
        <v>21.166666666666668</v>
      </c>
      <c r="R63" s="86" t="str">
        <f>VLOOKUP(AC63,'Judging Data Entry - Digital'!$AC$2:$AD$6,2,FALSE)</f>
        <v> </v>
      </c>
      <c r="S63" s="75" t="s">
        <v>207</v>
      </c>
      <c r="U63" s="5" t="b">
        <f t="shared" si="64"/>
        <v>0</v>
      </c>
      <c r="V63" s="5">
        <f t="shared" si="65"/>
        <v>0</v>
      </c>
      <c r="W63" s="5" t="b">
        <f t="shared" si="66"/>
        <v>0</v>
      </c>
      <c r="X63" s="5">
        <f t="shared" si="67"/>
        <v>0</v>
      </c>
      <c r="Y63" s="5" t="b">
        <f t="shared" si="68"/>
        <v>0</v>
      </c>
      <c r="Z63" s="5">
        <f t="shared" si="69"/>
        <v>0</v>
      </c>
      <c r="AA63" s="5" t="b">
        <f t="shared" si="70"/>
        <v>0</v>
      </c>
      <c r="AB63" s="5">
        <f t="shared" si="71"/>
        <v>0</v>
      </c>
      <c r="AC63" s="5">
        <f t="shared" si="72"/>
        <v>0</v>
      </c>
      <c r="AE63" s="43">
        <f t="shared" si="73"/>
        <v>21.166666666666668</v>
      </c>
      <c r="AG63" s="44" t="str">
        <f t="shared" si="74"/>
        <v>Score: 21.2/30</v>
      </c>
      <c r="AH63" s="44">
        <f t="shared" si="75"/>
      </c>
      <c r="AI63" s="117" t="str">
        <f t="shared" si="76"/>
        <v>'Misty Morning' by Dale Read
Score: 21.2/30
Judges Comments: nice leading line takes you through, make the foreground trees softer than the bridge, aim for nicer light near the end of the day</v>
      </c>
    </row>
    <row r="64" spans="1:35" ht="45.75" customHeight="1">
      <c r="A64" s="34">
        <f t="shared" si="77"/>
        <v>48</v>
      </c>
      <c r="B64" s="34" t="s">
        <v>23</v>
      </c>
      <c r="C64" s="80" t="s">
        <v>123</v>
      </c>
      <c r="D64" s="92" t="s">
        <v>35</v>
      </c>
      <c r="E64" s="58">
        <v>9</v>
      </c>
      <c r="F64" s="59">
        <v>7.5</v>
      </c>
      <c r="G64" s="59">
        <v>8.5</v>
      </c>
      <c r="H64" s="60">
        <f t="shared" si="60"/>
        <v>25</v>
      </c>
      <c r="I64" s="61">
        <v>10</v>
      </c>
      <c r="J64" s="62">
        <v>8</v>
      </c>
      <c r="K64" s="62">
        <v>8.5</v>
      </c>
      <c r="L64" s="63">
        <f t="shared" si="61"/>
        <v>26.5</v>
      </c>
      <c r="M64" s="58">
        <v>9</v>
      </c>
      <c r="N64" s="62">
        <v>8</v>
      </c>
      <c r="O64" s="62">
        <v>8.5</v>
      </c>
      <c r="P64" s="60">
        <f t="shared" si="62"/>
        <v>25.5</v>
      </c>
      <c r="Q64" s="42">
        <f t="shared" si="63"/>
        <v>25.666666666666668</v>
      </c>
      <c r="R64" s="86" t="str">
        <f>VLOOKUP(AC64,'Judging Data Entry - Digital'!$AC$2:$AD$6,2,FALSE)</f>
        <v>HM</v>
      </c>
      <c r="S64" s="75" t="s">
        <v>208</v>
      </c>
      <c r="U64" s="5" t="b">
        <f t="shared" si="64"/>
        <v>0</v>
      </c>
      <c r="V64" s="5">
        <f t="shared" si="65"/>
        <v>0</v>
      </c>
      <c r="W64" s="5" t="b">
        <f t="shared" si="66"/>
        <v>1</v>
      </c>
      <c r="X64" s="5">
        <f t="shared" si="67"/>
        <v>1</v>
      </c>
      <c r="Y64" s="5" t="b">
        <f t="shared" si="68"/>
        <v>0</v>
      </c>
      <c r="Z64" s="5">
        <f t="shared" si="69"/>
        <v>0</v>
      </c>
      <c r="AA64" s="5" t="b">
        <f t="shared" si="70"/>
        <v>0</v>
      </c>
      <c r="AB64" s="5">
        <f t="shared" si="71"/>
        <v>0</v>
      </c>
      <c r="AC64" s="5">
        <f t="shared" si="72"/>
        <v>3</v>
      </c>
      <c r="AE64" s="43">
        <f t="shared" si="73"/>
        <v>25.666666666666668</v>
      </c>
      <c r="AG64" s="44" t="str">
        <f t="shared" si="74"/>
        <v>Score: 25.7/30</v>
      </c>
      <c r="AH64" s="44" t="str">
        <f t="shared" si="75"/>
        <v>Honorable Mention</v>
      </c>
      <c r="AI64" s="117" t="str">
        <f t="shared" si="76"/>
        <v>'More of the Same' by Bill Compton
Score: 25.7/30
Honorable Mention
Judges Comments: cool image, great time of day lighting and patterns, good title - captures the image's feeling, nice sharp clean and crisp - no technical faults</v>
      </c>
    </row>
    <row r="65" spans="1:35" ht="45.75" customHeight="1">
      <c r="A65" s="34">
        <f t="shared" si="77"/>
        <v>49</v>
      </c>
      <c r="B65" s="34" t="s">
        <v>23</v>
      </c>
      <c r="C65" s="80" t="s">
        <v>124</v>
      </c>
      <c r="D65" s="92" t="s">
        <v>41</v>
      </c>
      <c r="E65" s="58">
        <v>8</v>
      </c>
      <c r="F65" s="59">
        <v>7.5</v>
      </c>
      <c r="G65" s="59">
        <v>8.5</v>
      </c>
      <c r="H65" s="60">
        <f t="shared" si="60"/>
        <v>24</v>
      </c>
      <c r="I65" s="61">
        <v>8</v>
      </c>
      <c r="J65" s="62">
        <v>7.5</v>
      </c>
      <c r="K65" s="62">
        <v>8.5</v>
      </c>
      <c r="L65" s="63">
        <f t="shared" si="61"/>
        <v>24</v>
      </c>
      <c r="M65" s="58">
        <v>7</v>
      </c>
      <c r="N65" s="62">
        <v>7.5</v>
      </c>
      <c r="O65" s="62">
        <v>8.5</v>
      </c>
      <c r="P65" s="60">
        <f t="shared" si="62"/>
        <v>23</v>
      </c>
      <c r="Q65" s="42">
        <f t="shared" si="63"/>
        <v>23.666666666666668</v>
      </c>
      <c r="R65" s="86" t="str">
        <f>VLOOKUP(AC65,'Judging Data Entry - Digital'!$AC$2:$AD$6,2,FALSE)</f>
        <v>HM</v>
      </c>
      <c r="S65" s="75" t="s">
        <v>231</v>
      </c>
      <c r="U65" s="5" t="b">
        <f t="shared" si="64"/>
        <v>0</v>
      </c>
      <c r="V65" s="5">
        <f t="shared" si="65"/>
        <v>0</v>
      </c>
      <c r="W65" s="5" t="b">
        <f t="shared" si="66"/>
        <v>1</v>
      </c>
      <c r="X65" s="5">
        <f t="shared" si="67"/>
        <v>1</v>
      </c>
      <c r="Y65" s="5" t="b">
        <f t="shared" si="68"/>
        <v>0</v>
      </c>
      <c r="Z65" s="5">
        <f t="shared" si="69"/>
        <v>0</v>
      </c>
      <c r="AA65" s="5" t="b">
        <f t="shared" si="70"/>
        <v>0</v>
      </c>
      <c r="AB65" s="5">
        <f t="shared" si="71"/>
        <v>0</v>
      </c>
      <c r="AC65" s="5">
        <f t="shared" si="72"/>
        <v>3</v>
      </c>
      <c r="AE65" s="43">
        <f t="shared" si="73"/>
        <v>23.666666666666668</v>
      </c>
      <c r="AG65" s="44" t="str">
        <f t="shared" si="74"/>
        <v>Score: 23.7/30</v>
      </c>
      <c r="AH65" s="44" t="str">
        <f t="shared" si="75"/>
        <v>Honorable Mention</v>
      </c>
      <c r="AI65" s="117" t="str">
        <f t="shared" si="76"/>
        <v>'Night Rider' by Bas Hobson
Score: 23.7/30
Honorable Mention
Judges Comments: great action photo, could use more motion blur or completely freeze the water droplets, great low-key image, get rid of the blue dot</v>
      </c>
    </row>
    <row r="66" spans="1:35" ht="45.75" customHeight="1">
      <c r="A66" s="34">
        <f t="shared" si="77"/>
        <v>50</v>
      </c>
      <c r="B66" s="34" t="s">
        <v>23</v>
      </c>
      <c r="C66" s="80" t="s">
        <v>125</v>
      </c>
      <c r="D66" s="92" t="s">
        <v>44</v>
      </c>
      <c r="E66" s="58">
        <v>6</v>
      </c>
      <c r="F66" s="59">
        <v>7</v>
      </c>
      <c r="G66" s="59">
        <v>7.5</v>
      </c>
      <c r="H66" s="60">
        <f t="shared" si="60"/>
        <v>20.5</v>
      </c>
      <c r="I66" s="61">
        <v>6</v>
      </c>
      <c r="J66" s="62">
        <v>7</v>
      </c>
      <c r="K66" s="62">
        <v>8</v>
      </c>
      <c r="L66" s="63">
        <f t="shared" si="61"/>
        <v>21</v>
      </c>
      <c r="M66" s="58">
        <v>7</v>
      </c>
      <c r="N66" s="62">
        <v>7.5</v>
      </c>
      <c r="O66" s="62">
        <v>7</v>
      </c>
      <c r="P66" s="60">
        <f t="shared" si="62"/>
        <v>21.5</v>
      </c>
      <c r="Q66" s="42">
        <f t="shared" si="63"/>
        <v>21</v>
      </c>
      <c r="R66" s="86" t="str">
        <f>VLOOKUP(AC66,'Judging Data Entry - Digital'!$AC$2:$AD$6,2,FALSE)</f>
        <v> </v>
      </c>
      <c r="S66" s="75" t="s">
        <v>209</v>
      </c>
      <c r="U66" s="5" t="b">
        <f t="shared" si="64"/>
        <v>0</v>
      </c>
      <c r="V66" s="5">
        <f t="shared" si="65"/>
        <v>0</v>
      </c>
      <c r="W66" s="5" t="b">
        <f t="shared" si="66"/>
        <v>0</v>
      </c>
      <c r="X66" s="5">
        <f t="shared" si="67"/>
        <v>0</v>
      </c>
      <c r="Y66" s="5" t="b">
        <f t="shared" si="68"/>
        <v>0</v>
      </c>
      <c r="Z66" s="5">
        <f t="shared" si="69"/>
        <v>0</v>
      </c>
      <c r="AA66" s="5" t="b">
        <f t="shared" si="70"/>
        <v>0</v>
      </c>
      <c r="AB66" s="5">
        <f t="shared" si="71"/>
        <v>0</v>
      </c>
      <c r="AC66" s="5">
        <f t="shared" si="72"/>
        <v>0</v>
      </c>
      <c r="AE66" s="43">
        <f t="shared" si="73"/>
        <v>21</v>
      </c>
      <c r="AG66" s="44" t="str">
        <f t="shared" si="74"/>
        <v>Score: 21/30</v>
      </c>
      <c r="AH66" s="44">
        <f t="shared" si="75"/>
      </c>
      <c r="AI66" s="117" t="str">
        <f t="shared" si="76"/>
        <v>'Peony' by Kathy Meeres
Score: 21/30
Judges Comments: sharp where it needs to be, white vignette does not work - try cropping tighter instead</v>
      </c>
    </row>
    <row r="67" spans="1:35" ht="45.75" customHeight="1">
      <c r="A67" s="34">
        <f t="shared" si="77"/>
        <v>51</v>
      </c>
      <c r="B67" s="34" t="s">
        <v>23</v>
      </c>
      <c r="C67" s="80" t="s">
        <v>126</v>
      </c>
      <c r="D67" s="92" t="s">
        <v>34</v>
      </c>
      <c r="E67" s="58">
        <v>6</v>
      </c>
      <c r="F67" s="59">
        <v>7</v>
      </c>
      <c r="G67" s="59">
        <v>7.5</v>
      </c>
      <c r="H67" s="60">
        <f t="shared" si="60"/>
        <v>20.5</v>
      </c>
      <c r="I67" s="61">
        <v>6</v>
      </c>
      <c r="J67" s="62">
        <v>6.5</v>
      </c>
      <c r="K67" s="62">
        <v>7</v>
      </c>
      <c r="L67" s="63">
        <f t="shared" si="61"/>
        <v>19.5</v>
      </c>
      <c r="M67" s="58">
        <v>7</v>
      </c>
      <c r="N67" s="62">
        <v>7</v>
      </c>
      <c r="O67" s="62">
        <v>7.5</v>
      </c>
      <c r="P67" s="60">
        <f t="shared" si="62"/>
        <v>21.5</v>
      </c>
      <c r="Q67" s="42">
        <f t="shared" si="63"/>
        <v>20.5</v>
      </c>
      <c r="R67" s="86" t="str">
        <f>VLOOKUP(AC67,'Judging Data Entry - Digital'!$AC$2:$AD$6,2,FALSE)</f>
        <v> </v>
      </c>
      <c r="S67" s="75" t="s">
        <v>210</v>
      </c>
      <c r="U67" s="5" t="b">
        <f t="shared" si="64"/>
        <v>0</v>
      </c>
      <c r="V67" s="5">
        <f t="shared" si="65"/>
        <v>0</v>
      </c>
      <c r="W67" s="5" t="b">
        <f t="shared" si="66"/>
        <v>0</v>
      </c>
      <c r="X67" s="5">
        <f t="shared" si="67"/>
        <v>0</v>
      </c>
      <c r="Y67" s="5" t="b">
        <f t="shared" si="68"/>
        <v>0</v>
      </c>
      <c r="Z67" s="5">
        <f t="shared" si="69"/>
        <v>0</v>
      </c>
      <c r="AA67" s="5" t="b">
        <f t="shared" si="70"/>
        <v>0</v>
      </c>
      <c r="AB67" s="5">
        <f t="shared" si="71"/>
        <v>0</v>
      </c>
      <c r="AC67" s="5">
        <f t="shared" si="72"/>
        <v>0</v>
      </c>
      <c r="AE67" s="43">
        <f t="shared" si="73"/>
        <v>20.5</v>
      </c>
      <c r="AG67" s="44" t="str">
        <f t="shared" si="74"/>
        <v>Score: 20.5/30</v>
      </c>
      <c r="AH67" s="44">
        <f t="shared" si="75"/>
      </c>
      <c r="AI67" s="117" t="str">
        <f t="shared" si="76"/>
        <v>'Pepper Red' by Helen Brown
Score: 20.5/30
Judges Comments: good low-key image, good detail throughout, there's a reflection in the left that distracts, too much noise</v>
      </c>
    </row>
    <row r="68" spans="1:35" ht="45.75" customHeight="1">
      <c r="A68" s="34">
        <f t="shared" si="77"/>
        <v>52</v>
      </c>
      <c r="B68" s="34" t="s">
        <v>23</v>
      </c>
      <c r="C68" s="80" t="s">
        <v>61</v>
      </c>
      <c r="D68" s="92" t="s">
        <v>30</v>
      </c>
      <c r="E68" s="58">
        <v>7</v>
      </c>
      <c r="F68" s="59">
        <v>7</v>
      </c>
      <c r="G68" s="59">
        <v>8.5</v>
      </c>
      <c r="H68" s="60">
        <f t="shared" si="60"/>
        <v>22.5</v>
      </c>
      <c r="I68" s="61">
        <v>8</v>
      </c>
      <c r="J68" s="62">
        <v>7</v>
      </c>
      <c r="K68" s="62">
        <v>8.5</v>
      </c>
      <c r="L68" s="63">
        <f t="shared" si="61"/>
        <v>23.5</v>
      </c>
      <c r="M68" s="58">
        <v>8</v>
      </c>
      <c r="N68" s="62">
        <v>7</v>
      </c>
      <c r="O68" s="62">
        <v>8.5</v>
      </c>
      <c r="P68" s="60">
        <f t="shared" si="62"/>
        <v>23.5</v>
      </c>
      <c r="Q68" s="42">
        <f t="shared" si="63"/>
        <v>23.166666666666668</v>
      </c>
      <c r="R68" s="86" t="str">
        <f>VLOOKUP(AC68,'Judging Data Entry - Digital'!$AC$2:$AD$6,2,FALSE)</f>
        <v>HM</v>
      </c>
      <c r="S68" s="75" t="s">
        <v>232</v>
      </c>
      <c r="U68" s="5" t="b">
        <f t="shared" si="64"/>
        <v>0</v>
      </c>
      <c r="V68" s="5">
        <f t="shared" si="65"/>
        <v>0</v>
      </c>
      <c r="W68" s="5" t="b">
        <f t="shared" si="66"/>
        <v>1</v>
      </c>
      <c r="X68" s="5">
        <f t="shared" si="67"/>
        <v>1</v>
      </c>
      <c r="Y68" s="5" t="b">
        <f t="shared" si="68"/>
        <v>0</v>
      </c>
      <c r="Z68" s="5">
        <f t="shared" si="69"/>
        <v>0</v>
      </c>
      <c r="AA68" s="5" t="b">
        <f t="shared" si="70"/>
        <v>0</v>
      </c>
      <c r="AB68" s="5">
        <f t="shared" si="71"/>
        <v>0</v>
      </c>
      <c r="AC68" s="5">
        <f t="shared" si="72"/>
        <v>3</v>
      </c>
      <c r="AE68" s="43">
        <f t="shared" si="73"/>
        <v>23.166666666666668</v>
      </c>
      <c r="AG68" s="44" t="str">
        <f t="shared" si="74"/>
        <v>Score: 23.2/30</v>
      </c>
      <c r="AH68" s="44" t="str">
        <f t="shared" si="75"/>
        <v>Honorable Mention</v>
      </c>
      <c r="AI68" s="117" t="str">
        <f t="shared" si="76"/>
        <v>'Pristine' by June McDonald
Score: 23.2/30
Honorable Mention
Judges Comments: eyes are good and sharp, nice high-key image, framing is okay, technically sound, expression feels a little put-on, pose to hide the neck creases</v>
      </c>
    </row>
    <row r="69" spans="1:35" ht="45.75" customHeight="1">
      <c r="A69" s="34">
        <f t="shared" si="77"/>
        <v>53</v>
      </c>
      <c r="B69" s="34" t="s">
        <v>23</v>
      </c>
      <c r="C69" s="80" t="s">
        <v>127</v>
      </c>
      <c r="D69" s="92" t="s">
        <v>51</v>
      </c>
      <c r="E69" s="58">
        <v>7</v>
      </c>
      <c r="F69" s="59">
        <v>7</v>
      </c>
      <c r="G69" s="59">
        <v>7</v>
      </c>
      <c r="H69" s="60">
        <f t="shared" si="60"/>
        <v>21</v>
      </c>
      <c r="I69" s="61">
        <v>8</v>
      </c>
      <c r="J69" s="62">
        <v>7</v>
      </c>
      <c r="K69" s="62">
        <v>7</v>
      </c>
      <c r="L69" s="63">
        <f t="shared" si="61"/>
        <v>22</v>
      </c>
      <c r="M69" s="58">
        <v>8</v>
      </c>
      <c r="N69" s="62">
        <v>7</v>
      </c>
      <c r="O69" s="62">
        <v>7.5</v>
      </c>
      <c r="P69" s="60">
        <f t="shared" si="62"/>
        <v>22.5</v>
      </c>
      <c r="Q69" s="42">
        <f t="shared" si="63"/>
        <v>21.833333333333332</v>
      </c>
      <c r="R69" s="86" t="str">
        <f>VLOOKUP(AC69,'Judging Data Entry - Digital'!$AC$2:$AD$6,2,FALSE)</f>
        <v> </v>
      </c>
      <c r="S69" s="75" t="s">
        <v>211</v>
      </c>
      <c r="U69" s="5" t="b">
        <f t="shared" si="64"/>
        <v>0</v>
      </c>
      <c r="V69" s="5">
        <f t="shared" si="65"/>
        <v>0</v>
      </c>
      <c r="W69" s="5" t="b">
        <f t="shared" si="66"/>
        <v>0</v>
      </c>
      <c r="X69" s="5">
        <f t="shared" si="67"/>
        <v>0</v>
      </c>
      <c r="Y69" s="5" t="b">
        <f t="shared" si="68"/>
        <v>0</v>
      </c>
      <c r="Z69" s="5">
        <f t="shared" si="69"/>
        <v>0</v>
      </c>
      <c r="AA69" s="5" t="b">
        <f t="shared" si="70"/>
        <v>0</v>
      </c>
      <c r="AB69" s="5">
        <f t="shared" si="71"/>
        <v>0</v>
      </c>
      <c r="AC69" s="5">
        <f t="shared" si="72"/>
        <v>0</v>
      </c>
      <c r="AE69" s="43">
        <f t="shared" si="73"/>
        <v>21.833333333333332</v>
      </c>
      <c r="AG69" s="44" t="str">
        <f t="shared" si="74"/>
        <v>Score: 21.8/30</v>
      </c>
      <c r="AH69" s="44">
        <f t="shared" si="75"/>
      </c>
      <c r="AI69" s="117" t="str">
        <f t="shared" si="76"/>
        <v>'Rusty Color' by Bob Holtsman
Score: 21.8/30
Judges Comments: low-key works, highlights adds to the texture, framing a bit off - needs a little more room on right or less on left side</v>
      </c>
    </row>
    <row r="70" spans="1:35" ht="45.75" customHeight="1">
      <c r="A70" s="34">
        <f t="shared" si="77"/>
        <v>54</v>
      </c>
      <c r="B70" s="34" t="s">
        <v>23</v>
      </c>
      <c r="C70" s="80" t="s">
        <v>128</v>
      </c>
      <c r="D70" s="92" t="s">
        <v>48</v>
      </c>
      <c r="E70" s="58">
        <v>7</v>
      </c>
      <c r="F70" s="59">
        <v>7</v>
      </c>
      <c r="G70" s="59">
        <v>7.5</v>
      </c>
      <c r="H70" s="60">
        <f t="shared" si="60"/>
        <v>21.5</v>
      </c>
      <c r="I70" s="61">
        <v>6</v>
      </c>
      <c r="J70" s="62">
        <v>6</v>
      </c>
      <c r="K70" s="62">
        <v>7.5</v>
      </c>
      <c r="L70" s="63">
        <f t="shared" si="61"/>
        <v>19.5</v>
      </c>
      <c r="M70" s="58">
        <v>6</v>
      </c>
      <c r="N70" s="62">
        <v>7</v>
      </c>
      <c r="O70" s="62">
        <v>8</v>
      </c>
      <c r="P70" s="60">
        <f t="shared" si="62"/>
        <v>21</v>
      </c>
      <c r="Q70" s="42">
        <f t="shared" si="63"/>
        <v>20.666666666666668</v>
      </c>
      <c r="R70" s="86" t="str">
        <f>VLOOKUP(AC70,'Judging Data Entry - Digital'!$AC$2:$AD$6,2,FALSE)</f>
        <v> </v>
      </c>
      <c r="S70" s="75" t="s">
        <v>233</v>
      </c>
      <c r="U70" s="5" t="b">
        <f t="shared" si="64"/>
        <v>0</v>
      </c>
      <c r="V70" s="5">
        <f t="shared" si="65"/>
        <v>0</v>
      </c>
      <c r="W70" s="5" t="b">
        <f t="shared" si="66"/>
        <v>0</v>
      </c>
      <c r="X70" s="5">
        <f t="shared" si="67"/>
        <v>0</v>
      </c>
      <c r="Y70" s="5" t="b">
        <f t="shared" si="68"/>
        <v>0</v>
      </c>
      <c r="Z70" s="5">
        <f t="shared" si="69"/>
        <v>0</v>
      </c>
      <c r="AA70" s="5" t="b">
        <f t="shared" si="70"/>
        <v>0</v>
      </c>
      <c r="AB70" s="5">
        <f t="shared" si="71"/>
        <v>0</v>
      </c>
      <c r="AC70" s="5">
        <f t="shared" si="72"/>
        <v>0</v>
      </c>
      <c r="AE70" s="43">
        <f t="shared" si="73"/>
        <v>20.666666666666668</v>
      </c>
      <c r="AG70" s="44" t="str">
        <f t="shared" si="74"/>
        <v>Score: 20.7/30</v>
      </c>
      <c r="AH70" s="44">
        <f t="shared" si="75"/>
      </c>
      <c r="AI70" s="117" t="str">
        <f t="shared" si="76"/>
        <v>'Seventeen' by Gordon Sukut
Score: 20.7/30
Judges Comments: expression matches the title, you can envision the rolling movement in the eyes, a little underexposed, some noise that distracts in a portrait, adjust the color toning - make skin tones less orange, cropping is a little awkward - she's too low and to the left</v>
      </c>
    </row>
    <row r="71" spans="1:35" ht="45.75" customHeight="1">
      <c r="A71" s="34">
        <f t="shared" si="77"/>
        <v>55</v>
      </c>
      <c r="B71" s="34" t="s">
        <v>23</v>
      </c>
      <c r="C71" s="80" t="s">
        <v>212</v>
      </c>
      <c r="D71" s="92" t="s">
        <v>136</v>
      </c>
      <c r="E71" s="58">
        <v>6</v>
      </c>
      <c r="F71" s="59">
        <v>7</v>
      </c>
      <c r="G71" s="59">
        <v>7.5</v>
      </c>
      <c r="H71" s="60">
        <f aca="true" t="shared" si="78" ref="H71:H78">E71+F71+G71</f>
        <v>20.5</v>
      </c>
      <c r="I71" s="61">
        <v>6</v>
      </c>
      <c r="J71" s="62">
        <v>6</v>
      </c>
      <c r="K71" s="62">
        <v>7</v>
      </c>
      <c r="L71" s="63">
        <f aca="true" t="shared" si="79" ref="L71:L78">I71+J71+K71</f>
        <v>19</v>
      </c>
      <c r="M71" s="58">
        <v>7</v>
      </c>
      <c r="N71" s="62">
        <v>7</v>
      </c>
      <c r="O71" s="62">
        <v>7.5</v>
      </c>
      <c r="P71" s="60">
        <f aca="true" t="shared" si="80" ref="P71:P78">M71+N71+O71</f>
        <v>21.5</v>
      </c>
      <c r="Q71" s="42">
        <f aca="true" t="shared" si="81" ref="Q71:Q78">(H71+L71+P71)/3</f>
        <v>20.333333333333332</v>
      </c>
      <c r="R71" s="86" t="str">
        <f>VLOOKUP(AC71,'Judging Data Entry - Digital'!$AC$2:$AD$6,2,FALSE)</f>
        <v> </v>
      </c>
      <c r="S71" s="75" t="s">
        <v>213</v>
      </c>
      <c r="U71" s="5" t="b">
        <f t="shared" si="64"/>
        <v>0</v>
      </c>
      <c r="V71" s="5">
        <f aca="true" t="shared" si="82" ref="V71:V78">IF(U71=TRUE,1,0)</f>
        <v>0</v>
      </c>
      <c r="W71" s="5" t="b">
        <f aca="true" t="shared" si="83" ref="W71:W78">AND($U$55=0,Q71&gt;21.99)</f>
        <v>0</v>
      </c>
      <c r="X71" s="5">
        <f aca="true" t="shared" si="84" ref="X71:X78">IF(W71=TRUE,1,0)</f>
        <v>0</v>
      </c>
      <c r="Y71" s="5" t="b">
        <f t="shared" si="68"/>
        <v>0</v>
      </c>
      <c r="Z71" s="5">
        <f aca="true" t="shared" si="85" ref="Z71:Z78">IF(Y71=TRUE,2,0)</f>
        <v>0</v>
      </c>
      <c r="AA71" s="5" t="b">
        <f t="shared" si="70"/>
        <v>0</v>
      </c>
      <c r="AB71" s="5">
        <f aca="true" t="shared" si="86" ref="AB71:AB78">IF(AA71=TRUE,1,0)</f>
        <v>0</v>
      </c>
      <c r="AC71" s="5">
        <f aca="true" t="shared" si="87" ref="AC71:AC78">U71+(W71*2)+X71+Y71+Z71</f>
        <v>0</v>
      </c>
      <c r="AE71" s="43">
        <f aca="true" t="shared" si="88" ref="AE71:AE78">Q71</f>
        <v>20.333333333333332</v>
      </c>
      <c r="AG71" s="44" t="str">
        <f t="shared" si="74"/>
        <v>Score: 20.3/30</v>
      </c>
      <c r="AH71" s="44">
        <f t="shared" si="75"/>
      </c>
      <c r="AI71" s="117" t="str">
        <f t="shared" si="76"/>
        <v>'She Sells Sea Shells' by Lorilee Guenter
Score: 20.3/30
Judges Comments: diagonal works, low-key works, bottom right shell not sharp to match the other two</v>
      </c>
    </row>
    <row r="72" spans="1:35" ht="45.75" customHeight="1">
      <c r="A72" s="34">
        <f t="shared" si="77"/>
        <v>56</v>
      </c>
      <c r="B72" s="34" t="s">
        <v>23</v>
      </c>
      <c r="C72" s="80" t="s">
        <v>129</v>
      </c>
      <c r="D72" s="92" t="s">
        <v>40</v>
      </c>
      <c r="E72" s="58">
        <v>10</v>
      </c>
      <c r="F72" s="59">
        <v>8</v>
      </c>
      <c r="G72" s="59">
        <v>8</v>
      </c>
      <c r="H72" s="60">
        <f t="shared" si="78"/>
        <v>26</v>
      </c>
      <c r="I72" s="61">
        <v>8</v>
      </c>
      <c r="J72" s="62">
        <v>7.5</v>
      </c>
      <c r="K72" s="62">
        <v>8.5</v>
      </c>
      <c r="L72" s="63">
        <f t="shared" si="79"/>
        <v>24</v>
      </c>
      <c r="M72" s="58">
        <v>9</v>
      </c>
      <c r="N72" s="62">
        <v>8</v>
      </c>
      <c r="O72" s="62">
        <v>8</v>
      </c>
      <c r="P72" s="60">
        <f t="shared" si="80"/>
        <v>25</v>
      </c>
      <c r="Q72" s="42">
        <f t="shared" si="81"/>
        <v>25</v>
      </c>
      <c r="R72" s="86" t="str">
        <f>VLOOKUP(AC72,'Judging Data Entry - Digital'!$AC$2:$AD$6,2,FALSE)</f>
        <v>HM</v>
      </c>
      <c r="S72" s="75" t="s">
        <v>234</v>
      </c>
      <c r="U72" s="5" t="b">
        <f t="shared" si="64"/>
        <v>0</v>
      </c>
      <c r="V72" s="5">
        <f t="shared" si="82"/>
        <v>0</v>
      </c>
      <c r="W72" s="5" t="b">
        <f t="shared" si="83"/>
        <v>1</v>
      </c>
      <c r="X72" s="5">
        <f t="shared" si="84"/>
        <v>1</v>
      </c>
      <c r="Y72" s="5" t="b">
        <f t="shared" si="68"/>
        <v>0</v>
      </c>
      <c r="Z72" s="5">
        <f t="shared" si="85"/>
        <v>0</v>
      </c>
      <c r="AA72" s="5" t="b">
        <f t="shared" si="70"/>
        <v>0</v>
      </c>
      <c r="AB72" s="5">
        <f t="shared" si="86"/>
        <v>0</v>
      </c>
      <c r="AC72" s="5">
        <f t="shared" si="87"/>
        <v>3</v>
      </c>
      <c r="AE72" s="43">
        <f t="shared" si="88"/>
        <v>25</v>
      </c>
      <c r="AG72" s="44" t="str">
        <f t="shared" si="74"/>
        <v>Score: 25/30</v>
      </c>
      <c r="AH72" s="44" t="str">
        <f t="shared" si="75"/>
        <v>Honorable Mention</v>
      </c>
      <c r="AI72" s="117" t="str">
        <f t="shared" si="76"/>
        <v>'Stories by the Fire' by Bruce Guenter
Score: 25/30
Honorable Mention
Judges Comments: nice title and shot, the lighting really enhances this image, needs to be more in silhouette or add more light to give more detail to the bear, softness and framing well done</v>
      </c>
    </row>
    <row r="73" spans="1:35" ht="45.75" customHeight="1">
      <c r="A73" s="34">
        <f t="shared" si="77"/>
        <v>57</v>
      </c>
      <c r="B73" s="34" t="s">
        <v>23</v>
      </c>
      <c r="C73" s="80" t="s">
        <v>130</v>
      </c>
      <c r="D73" s="92" t="s">
        <v>135</v>
      </c>
      <c r="E73" s="58">
        <v>10</v>
      </c>
      <c r="F73" s="59">
        <v>8</v>
      </c>
      <c r="G73" s="59">
        <v>8.5</v>
      </c>
      <c r="H73" s="60">
        <f t="shared" si="78"/>
        <v>26.5</v>
      </c>
      <c r="I73" s="61">
        <v>9</v>
      </c>
      <c r="J73" s="62">
        <v>8</v>
      </c>
      <c r="K73" s="62">
        <v>8.5</v>
      </c>
      <c r="L73" s="63">
        <f t="shared" si="79"/>
        <v>25.5</v>
      </c>
      <c r="M73" s="58">
        <v>10</v>
      </c>
      <c r="N73" s="62">
        <v>8</v>
      </c>
      <c r="O73" s="62">
        <v>8</v>
      </c>
      <c r="P73" s="60">
        <f t="shared" si="80"/>
        <v>26</v>
      </c>
      <c r="Q73" s="42">
        <f t="shared" si="81"/>
        <v>26</v>
      </c>
      <c r="R73" s="86" t="str">
        <f>VLOOKUP(AC73,'Judging Data Entry - Digital'!$AC$2:$AD$6,2,FALSE)</f>
        <v>HM</v>
      </c>
      <c r="S73" s="75" t="s">
        <v>214</v>
      </c>
      <c r="U73" s="5" t="b">
        <f t="shared" si="64"/>
        <v>0</v>
      </c>
      <c r="V73" s="5">
        <f t="shared" si="82"/>
        <v>0</v>
      </c>
      <c r="W73" s="5" t="b">
        <f t="shared" si="83"/>
        <v>1</v>
      </c>
      <c r="X73" s="5">
        <f t="shared" si="84"/>
        <v>1</v>
      </c>
      <c r="Y73" s="5" t="b">
        <f t="shared" si="68"/>
        <v>0</v>
      </c>
      <c r="Z73" s="5">
        <f t="shared" si="85"/>
        <v>0</v>
      </c>
      <c r="AA73" s="5" t="b">
        <f t="shared" si="70"/>
        <v>0</v>
      </c>
      <c r="AB73" s="5">
        <f t="shared" si="86"/>
        <v>0</v>
      </c>
      <c r="AC73" s="5">
        <f t="shared" si="87"/>
        <v>3</v>
      </c>
      <c r="AE73" s="43">
        <f t="shared" si="88"/>
        <v>26</v>
      </c>
      <c r="AG73" s="44" t="str">
        <f t="shared" si="74"/>
        <v>Score: 26/30</v>
      </c>
      <c r="AH73" s="44" t="str">
        <f t="shared" si="75"/>
        <v>Honorable Mention</v>
      </c>
      <c r="AI73" s="117" t="str">
        <f t="shared" si="76"/>
        <v>'Sunrise Serenity' by Nina Henry
Score: 26/30
Honorable Mention
Judges Comments: great expression, good texture in the framing, great contrast, bring a little crispness back to the face, almost National Geographic cover worthy</v>
      </c>
    </row>
    <row r="74" spans="1:35" ht="45.75" customHeight="1">
      <c r="A74" s="34">
        <f t="shared" si="77"/>
        <v>58</v>
      </c>
      <c r="B74" s="34" t="s">
        <v>23</v>
      </c>
      <c r="C74" s="80" t="s">
        <v>131</v>
      </c>
      <c r="D74" s="92" t="s">
        <v>139</v>
      </c>
      <c r="E74" s="58">
        <v>7</v>
      </c>
      <c r="F74" s="59">
        <v>7</v>
      </c>
      <c r="G74" s="59">
        <v>7</v>
      </c>
      <c r="H74" s="60">
        <f t="shared" si="78"/>
        <v>21</v>
      </c>
      <c r="I74" s="61">
        <v>6</v>
      </c>
      <c r="J74" s="62">
        <v>7</v>
      </c>
      <c r="K74" s="62">
        <v>6.5</v>
      </c>
      <c r="L74" s="63">
        <f t="shared" si="79"/>
        <v>19.5</v>
      </c>
      <c r="M74" s="58">
        <v>8</v>
      </c>
      <c r="N74" s="62">
        <v>7</v>
      </c>
      <c r="O74" s="62">
        <v>7.5</v>
      </c>
      <c r="P74" s="60">
        <f t="shared" si="80"/>
        <v>22.5</v>
      </c>
      <c r="Q74" s="42">
        <f t="shared" si="81"/>
        <v>21</v>
      </c>
      <c r="R74" s="86" t="str">
        <f>VLOOKUP(AC74,'Judging Data Entry - Digital'!$AC$2:$AD$6,2,FALSE)</f>
        <v> </v>
      </c>
      <c r="S74" s="75" t="s">
        <v>235</v>
      </c>
      <c r="U74" s="5" t="b">
        <f t="shared" si="64"/>
        <v>0</v>
      </c>
      <c r="V74" s="5">
        <f t="shared" si="82"/>
        <v>0</v>
      </c>
      <c r="W74" s="5" t="b">
        <f t="shared" si="83"/>
        <v>0</v>
      </c>
      <c r="X74" s="5">
        <f t="shared" si="84"/>
        <v>0</v>
      </c>
      <c r="Y74" s="5" t="b">
        <f t="shared" si="68"/>
        <v>0</v>
      </c>
      <c r="Z74" s="5">
        <f t="shared" si="85"/>
        <v>0</v>
      </c>
      <c r="AA74" s="5" t="b">
        <f t="shared" si="70"/>
        <v>0</v>
      </c>
      <c r="AB74" s="5">
        <f t="shared" si="86"/>
        <v>0</v>
      </c>
      <c r="AC74" s="5">
        <f t="shared" si="87"/>
        <v>0</v>
      </c>
      <c r="AE74" s="43">
        <f t="shared" si="88"/>
        <v>21</v>
      </c>
      <c r="AG74" s="44" t="str">
        <f t="shared" si="74"/>
        <v>Score: 21/30</v>
      </c>
      <c r="AH74" s="44">
        <f t="shared" si="75"/>
      </c>
      <c r="AI74" s="117" t="str">
        <f t="shared" si="76"/>
        <v>'Swinging Scarlet' by Gerald Hammerling
Score: 21/30
Judges Comments: framing works well, lighting is flat - too dead-on, perhaps soften the light, bird's expression is cool</v>
      </c>
    </row>
    <row r="75" spans="1:35" ht="45.75" customHeight="1">
      <c r="A75" s="34">
        <f t="shared" si="77"/>
        <v>59</v>
      </c>
      <c r="B75" s="34" t="s">
        <v>23</v>
      </c>
      <c r="C75" s="80" t="s">
        <v>132</v>
      </c>
      <c r="D75" s="92" t="s">
        <v>42</v>
      </c>
      <c r="E75" s="58">
        <v>9</v>
      </c>
      <c r="F75" s="59">
        <v>8.5</v>
      </c>
      <c r="G75" s="59">
        <v>8.5</v>
      </c>
      <c r="H75" s="60">
        <f t="shared" si="78"/>
        <v>26</v>
      </c>
      <c r="I75" s="61">
        <v>7</v>
      </c>
      <c r="J75" s="62">
        <v>8</v>
      </c>
      <c r="K75" s="62">
        <v>9</v>
      </c>
      <c r="L75" s="63">
        <f t="shared" si="79"/>
        <v>24</v>
      </c>
      <c r="M75" s="58">
        <v>9</v>
      </c>
      <c r="N75" s="62">
        <v>8.5</v>
      </c>
      <c r="O75" s="62">
        <v>8</v>
      </c>
      <c r="P75" s="60">
        <f t="shared" si="80"/>
        <v>25.5</v>
      </c>
      <c r="Q75" s="42">
        <f t="shared" si="81"/>
        <v>25.166666666666668</v>
      </c>
      <c r="R75" s="86" t="str">
        <f>VLOOKUP(AC75,'Judging Data Entry - Digital'!$AC$2:$AD$6,2,FALSE)</f>
        <v>HM</v>
      </c>
      <c r="S75" s="75" t="s">
        <v>215</v>
      </c>
      <c r="U75" s="5" t="b">
        <f t="shared" si="64"/>
        <v>0</v>
      </c>
      <c r="V75" s="5">
        <f t="shared" si="82"/>
        <v>0</v>
      </c>
      <c r="W75" s="5" t="b">
        <f t="shared" si="83"/>
        <v>1</v>
      </c>
      <c r="X75" s="5">
        <f t="shared" si="84"/>
        <v>1</v>
      </c>
      <c r="Y75" s="5" t="b">
        <f t="shared" si="68"/>
        <v>0</v>
      </c>
      <c r="Z75" s="5">
        <f t="shared" si="85"/>
        <v>0</v>
      </c>
      <c r="AA75" s="5" t="b">
        <f t="shared" si="70"/>
        <v>0</v>
      </c>
      <c r="AB75" s="5">
        <f t="shared" si="86"/>
        <v>0</v>
      </c>
      <c r="AC75" s="5">
        <f t="shared" si="87"/>
        <v>3</v>
      </c>
      <c r="AE75" s="43">
        <f t="shared" si="88"/>
        <v>25.166666666666668</v>
      </c>
      <c r="AG75" s="44" t="str">
        <f t="shared" si="74"/>
        <v>Score: 25.2/30</v>
      </c>
      <c r="AH75" s="44" t="str">
        <f t="shared" si="75"/>
        <v>Honorable Mention</v>
      </c>
      <c r="AI75" s="117" t="str">
        <f t="shared" si="76"/>
        <v>'Traveler' by Hans Holtkamp
Score: 25.2/30
Honorable Mention
Judges Comments: awesome expression - you're drawn into the eyes, focus not quite on the eyes, vignette feathering to abrupt</v>
      </c>
    </row>
    <row r="76" spans="1:35" ht="45.75" customHeight="1">
      <c r="A76" s="34">
        <f t="shared" si="77"/>
        <v>60</v>
      </c>
      <c r="B76" s="34" t="s">
        <v>23</v>
      </c>
      <c r="C76" s="80" t="s">
        <v>133</v>
      </c>
      <c r="D76" s="92" t="s">
        <v>47</v>
      </c>
      <c r="E76" s="58">
        <v>8</v>
      </c>
      <c r="F76" s="59">
        <v>7</v>
      </c>
      <c r="G76" s="59">
        <v>7.5</v>
      </c>
      <c r="H76" s="60">
        <f t="shared" si="78"/>
        <v>22.5</v>
      </c>
      <c r="I76" s="61">
        <v>7</v>
      </c>
      <c r="J76" s="62">
        <v>6.5</v>
      </c>
      <c r="K76" s="62">
        <v>7.5</v>
      </c>
      <c r="L76" s="63">
        <f t="shared" si="79"/>
        <v>21</v>
      </c>
      <c r="M76" s="58">
        <v>9</v>
      </c>
      <c r="N76" s="62">
        <v>7</v>
      </c>
      <c r="O76" s="62">
        <v>7.5</v>
      </c>
      <c r="P76" s="60">
        <f t="shared" si="80"/>
        <v>23.5</v>
      </c>
      <c r="Q76" s="42">
        <f t="shared" si="81"/>
        <v>22.333333333333332</v>
      </c>
      <c r="R76" s="86" t="str">
        <f>VLOOKUP(AC76,'Judging Data Entry - Digital'!$AC$2:$AD$6,2,FALSE)</f>
        <v>HM</v>
      </c>
      <c r="S76" s="75" t="s">
        <v>216</v>
      </c>
      <c r="U76" s="5" t="b">
        <f t="shared" si="64"/>
        <v>0</v>
      </c>
      <c r="V76" s="5">
        <f t="shared" si="82"/>
        <v>0</v>
      </c>
      <c r="W76" s="5" t="b">
        <f t="shared" si="83"/>
        <v>1</v>
      </c>
      <c r="X76" s="5">
        <f t="shared" si="84"/>
        <v>1</v>
      </c>
      <c r="Y76" s="5" t="b">
        <f t="shared" si="68"/>
        <v>0</v>
      </c>
      <c r="Z76" s="5">
        <f t="shared" si="85"/>
        <v>0</v>
      </c>
      <c r="AA76" s="5" t="b">
        <f t="shared" si="70"/>
        <v>0</v>
      </c>
      <c r="AB76" s="5">
        <f t="shared" si="86"/>
        <v>0</v>
      </c>
      <c r="AC76" s="5">
        <f t="shared" si="87"/>
        <v>3</v>
      </c>
      <c r="AE76" s="43">
        <f t="shared" si="88"/>
        <v>22.333333333333332</v>
      </c>
      <c r="AG76" s="44" t="str">
        <f t="shared" si="74"/>
        <v>Score: 22.3/30</v>
      </c>
      <c r="AH76" s="44" t="str">
        <f t="shared" si="75"/>
        <v>Honorable Mention</v>
      </c>
      <c r="AI76" s="117" t="str">
        <f t="shared" si="76"/>
        <v>'Waiting' by Barry Singer
Score: 22.3/30
Honorable Mention
Judges Comments: center is nice and crisp, works well for high-key color, crop a little off the bottom</v>
      </c>
    </row>
    <row r="77" spans="1:35" ht="45.75" customHeight="1">
      <c r="A77" s="34">
        <f t="shared" si="77"/>
        <v>61</v>
      </c>
      <c r="B77" s="97" t="s">
        <v>23</v>
      </c>
      <c r="C77" s="98" t="s">
        <v>133</v>
      </c>
      <c r="D77" s="116" t="s">
        <v>138</v>
      </c>
      <c r="E77" s="109">
        <v>9</v>
      </c>
      <c r="F77" s="110">
        <v>8</v>
      </c>
      <c r="G77" s="110">
        <v>9.5</v>
      </c>
      <c r="H77" s="111">
        <f t="shared" si="78"/>
        <v>26.5</v>
      </c>
      <c r="I77" s="112">
        <v>9</v>
      </c>
      <c r="J77" s="113">
        <v>8.5</v>
      </c>
      <c r="K77" s="113">
        <v>9.5</v>
      </c>
      <c r="L77" s="114">
        <f t="shared" si="79"/>
        <v>27</v>
      </c>
      <c r="M77" s="109">
        <v>9</v>
      </c>
      <c r="N77" s="113">
        <v>8.5</v>
      </c>
      <c r="O77" s="113">
        <v>9.5</v>
      </c>
      <c r="P77" s="111">
        <f t="shared" si="80"/>
        <v>27</v>
      </c>
      <c r="Q77" s="105">
        <f t="shared" si="81"/>
        <v>26.833333333333332</v>
      </c>
      <c r="R77" s="106" t="str">
        <f>VLOOKUP(AC77,'Judging Data Entry - Digital'!$AC$2:$AD$6,2,FALSE)</f>
        <v>PM</v>
      </c>
      <c r="S77" s="115" t="s">
        <v>217</v>
      </c>
      <c r="U77" s="5" t="b">
        <f t="shared" si="64"/>
        <v>0</v>
      </c>
      <c r="V77" s="5">
        <f t="shared" si="82"/>
        <v>0</v>
      </c>
      <c r="W77" s="5" t="b">
        <f t="shared" si="83"/>
        <v>1</v>
      </c>
      <c r="X77" s="5">
        <f t="shared" si="84"/>
        <v>1</v>
      </c>
      <c r="Y77" s="5" t="b">
        <f t="shared" si="68"/>
        <v>1</v>
      </c>
      <c r="Z77" s="5">
        <f t="shared" si="85"/>
        <v>2</v>
      </c>
      <c r="AA77" s="5" t="b">
        <f t="shared" si="70"/>
        <v>1</v>
      </c>
      <c r="AB77" s="5">
        <f t="shared" si="86"/>
        <v>1</v>
      </c>
      <c r="AC77" s="5">
        <f t="shared" si="87"/>
        <v>6</v>
      </c>
      <c r="AE77" s="43">
        <f t="shared" si="88"/>
        <v>26.833333333333332</v>
      </c>
      <c r="AG77" s="44" t="str">
        <f t="shared" si="74"/>
        <v>Score: 26.8/30</v>
      </c>
      <c r="AH77" s="44" t="str">
        <f t="shared" si="75"/>
        <v>Print of the Month</v>
      </c>
      <c r="AI77" s="117" t="str">
        <f t="shared" si="76"/>
        <v>'Waiting' by Cynthia Salgado
Score: 26.8/30
Print of the Month
Judges Comments: nice and sharp throughout, great high-key image, good use of negative space, great title</v>
      </c>
    </row>
    <row r="78" spans="1:35" ht="45.75" customHeight="1">
      <c r="A78" s="34">
        <f t="shared" si="77"/>
        <v>62</v>
      </c>
      <c r="B78" s="34" t="s">
        <v>23</v>
      </c>
      <c r="C78" s="80" t="s">
        <v>134</v>
      </c>
      <c r="D78" s="92" t="s">
        <v>43</v>
      </c>
      <c r="E78" s="58">
        <v>7</v>
      </c>
      <c r="F78" s="59">
        <v>7</v>
      </c>
      <c r="G78" s="59">
        <v>7</v>
      </c>
      <c r="H78" s="60">
        <f t="shared" si="78"/>
        <v>21</v>
      </c>
      <c r="I78" s="61">
        <v>7</v>
      </c>
      <c r="J78" s="62">
        <v>7</v>
      </c>
      <c r="K78" s="62">
        <v>7</v>
      </c>
      <c r="L78" s="63">
        <f t="shared" si="79"/>
        <v>21</v>
      </c>
      <c r="M78" s="58">
        <v>7</v>
      </c>
      <c r="N78" s="62">
        <v>6.5</v>
      </c>
      <c r="O78" s="62">
        <v>6.5</v>
      </c>
      <c r="P78" s="60">
        <f t="shared" si="80"/>
        <v>20</v>
      </c>
      <c r="Q78" s="42">
        <f t="shared" si="81"/>
        <v>20.666666666666668</v>
      </c>
      <c r="R78" s="86" t="str">
        <f>VLOOKUP(AC78,'Judging Data Entry - Digital'!$AC$2:$AD$6,2,FALSE)</f>
        <v> </v>
      </c>
      <c r="S78" s="75" t="s">
        <v>236</v>
      </c>
      <c r="U78" s="5" t="b">
        <f t="shared" si="64"/>
        <v>0</v>
      </c>
      <c r="V78" s="5">
        <f t="shared" si="82"/>
        <v>0</v>
      </c>
      <c r="W78" s="5" t="b">
        <f t="shared" si="83"/>
        <v>0</v>
      </c>
      <c r="X78" s="5">
        <f t="shared" si="84"/>
        <v>0</v>
      </c>
      <c r="Y78" s="5" t="b">
        <f t="shared" si="68"/>
        <v>0</v>
      </c>
      <c r="Z78" s="5">
        <f t="shared" si="85"/>
        <v>0</v>
      </c>
      <c r="AA78" s="5" t="b">
        <f t="shared" si="70"/>
        <v>0</v>
      </c>
      <c r="AB78" s="5">
        <f t="shared" si="86"/>
        <v>0</v>
      </c>
      <c r="AC78" s="5">
        <f t="shared" si="87"/>
        <v>0</v>
      </c>
      <c r="AE78" s="43">
        <f t="shared" si="88"/>
        <v>20.666666666666668</v>
      </c>
      <c r="AG78" s="44" t="str">
        <f t="shared" si="74"/>
        <v>Score: 20.7/30</v>
      </c>
      <c r="AH78" s="44">
        <f t="shared" si="75"/>
      </c>
      <c r="AI78" s="117" t="str">
        <f t="shared" si="76"/>
        <v>'White Feather' by Philip McNeill
Score: 20.7/30
Judges Comments: sharp on the feathers (as the title suggests), square crop does not work, play with the color - make it brighter, pink spot in background is a little distracting</v>
      </c>
    </row>
    <row r="79" spans="1:35" ht="45.75" customHeight="1">
      <c r="A79" s="34">
        <f>A78+1</f>
        <v>63</v>
      </c>
      <c r="B79" s="34" t="s">
        <v>23</v>
      </c>
      <c r="C79" s="80" t="s">
        <v>144</v>
      </c>
      <c r="D79" s="92" t="s">
        <v>49</v>
      </c>
      <c r="E79" s="58">
        <v>6</v>
      </c>
      <c r="F79" s="59">
        <v>7</v>
      </c>
      <c r="G79" s="59">
        <v>7</v>
      </c>
      <c r="H79" s="60">
        <f>E79+F79+G79</f>
        <v>20</v>
      </c>
      <c r="I79" s="61">
        <v>6</v>
      </c>
      <c r="J79" s="62">
        <v>7</v>
      </c>
      <c r="K79" s="62">
        <v>7</v>
      </c>
      <c r="L79" s="63">
        <f>I79+J79+K79</f>
        <v>20</v>
      </c>
      <c r="M79" s="58">
        <v>6</v>
      </c>
      <c r="N79" s="62">
        <v>6</v>
      </c>
      <c r="O79" s="62">
        <v>7</v>
      </c>
      <c r="P79" s="60">
        <f>M79+N79+O79</f>
        <v>19</v>
      </c>
      <c r="Q79" s="42">
        <f>(H79+L79+P79)/3</f>
        <v>19.666666666666668</v>
      </c>
      <c r="R79" s="86" t="str">
        <f>VLOOKUP(AC79,'Judging Data Entry - Digital'!$AC$2:$AD$6,2,FALSE)</f>
        <v> </v>
      </c>
      <c r="S79" s="75" t="s">
        <v>218</v>
      </c>
      <c r="U79" s="5" t="b">
        <f t="shared" si="64"/>
        <v>0</v>
      </c>
      <c r="V79" s="5">
        <f>IF(U79=TRUE,1,0)</f>
        <v>0</v>
      </c>
      <c r="W79" s="5" t="b">
        <f>AND($U$55=0,Q79&gt;21.99)</f>
        <v>0</v>
      </c>
      <c r="X79" s="5">
        <f>IF(W79=TRUE,1,0)</f>
        <v>0</v>
      </c>
      <c r="Y79" s="5" t="b">
        <f t="shared" si="68"/>
        <v>0</v>
      </c>
      <c r="Z79" s="5">
        <f>IF(Y79=TRUE,2,0)</f>
        <v>0</v>
      </c>
      <c r="AA79" s="5" t="b">
        <f t="shared" si="70"/>
        <v>0</v>
      </c>
      <c r="AB79" s="5">
        <f>IF(AA79=TRUE,1,0)</f>
        <v>0</v>
      </c>
      <c r="AC79" s="5">
        <f>U79+(W79*2)+X79+Y79+Z79</f>
        <v>0</v>
      </c>
      <c r="AE79" s="43">
        <f>Q79</f>
        <v>19.666666666666668</v>
      </c>
      <c r="AG79" s="44" t="str">
        <f>CONCATENATE("Score: ",ROUND(Q79,1),"/30")</f>
        <v>Score: 19.7/30</v>
      </c>
      <c r="AH79" s="44">
        <f>IF(R79="HM","Honorable Mention",IF(R79="PM","Print of the Month",""))</f>
      </c>
      <c r="AI79" s="117" t="str">
        <f>CONCATENATE("'",C79,"'"," by ",D79,CHAR(10),AG79,CHAR(10),AH79,CHAR(10),"Judges Comments: ",S79)</f>
        <v>'Jeff' by Ian Sutherland
Score: 19.7/30
Judges Comments: eyes are nice and sharp, lighting works in this image, seems to be one second off the "what the heck are you doing" look, right eye is a little off and unnerving</v>
      </c>
    </row>
    <row r="80" spans="3:4" ht="20.25">
      <c r="C80" s="82"/>
      <c r="D80" s="96"/>
    </row>
    <row r="81" spans="1:25" ht="20.25">
      <c r="A81" s="3"/>
      <c r="U81" s="49" t="str">
        <f>IF(MAX(Q56:Q80)&lt;22,MAX(Q56:Q80)," ")</f>
        <v> </v>
      </c>
      <c r="V81" s="49"/>
      <c r="Y81" s="49">
        <f>IF(U81&gt;21.99,MAX(Q56:Q80)," ")</f>
        <v>26.833333333333332</v>
      </c>
    </row>
    <row r="83" ht="19.5" customHeight="1">
      <c r="C83" s="83"/>
    </row>
    <row r="84" ht="20.25">
      <c r="C84" s="84"/>
    </row>
    <row r="85" ht="20.25">
      <c r="C85" s="84"/>
    </row>
    <row r="86" ht="20.25">
      <c r="C86" s="84"/>
    </row>
    <row r="87" ht="20.25">
      <c r="C87" s="84"/>
    </row>
    <row r="88" ht="20.25">
      <c r="C88" s="85"/>
    </row>
    <row r="89" ht="20.25">
      <c r="C89" s="84"/>
    </row>
    <row r="90" ht="20.25">
      <c r="C90" s="84"/>
    </row>
    <row r="91" ht="20.25">
      <c r="C91" s="84"/>
    </row>
    <row r="92" ht="20.25">
      <c r="C92" s="84"/>
    </row>
    <row r="93" ht="20.25">
      <c r="C93" s="84"/>
    </row>
    <row r="94" ht="20.25">
      <c r="C94" s="84"/>
    </row>
    <row r="95" ht="20.25">
      <c r="C95" s="84"/>
    </row>
    <row r="96" ht="20.25">
      <c r="C96" s="84"/>
    </row>
    <row r="97" ht="27">
      <c r="C97" s="83"/>
    </row>
  </sheetData>
  <sheetProtection/>
  <mergeCells count="12">
    <mergeCell ref="AA2:AA7"/>
    <mergeCell ref="E6:H6"/>
    <mergeCell ref="I6:L6"/>
    <mergeCell ref="M6:P6"/>
    <mergeCell ref="D2:N2"/>
    <mergeCell ref="D3:N3"/>
    <mergeCell ref="T8:T10"/>
    <mergeCell ref="T26:T28"/>
    <mergeCell ref="T53:T55"/>
    <mergeCell ref="U2:V7"/>
    <mergeCell ref="W2:X7"/>
    <mergeCell ref="Y2:Z7"/>
  </mergeCells>
  <dataValidations count="1">
    <dataValidation showInputMessage="1" showErrorMessage="1" prompt="Select Name" sqref="D29:D52 D11:D25 D56:D79"/>
  </dataValidations>
  <printOptions/>
  <pageMargins left="0.39375" right="0.39375" top="0.39375" bottom="0.39375" header="0.5118055555555555" footer="0.39375"/>
  <pageSetup fitToHeight="2" fitToWidth="1" horizontalDpi="300" verticalDpi="300" orientation="landscape" scale="35"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R59"/>
  <sheetViews>
    <sheetView tabSelected="1" zoomScale="70" zoomScaleNormal="70" zoomScaleSheetLayoutView="70" zoomScalePageLayoutView="0" workbookViewId="0" topLeftCell="A1">
      <pane ySplit="6" topLeftCell="A7" activePane="bottomLeft" state="frozen"/>
      <selection pane="topLeft" activeCell="C1" sqref="C1"/>
      <selection pane="bottomLeft" activeCell="A1" sqref="A1:IV1"/>
    </sheetView>
  </sheetViews>
  <sheetFormatPr defaultColWidth="8.8515625" defaultRowHeight="12.75"/>
  <cols>
    <col min="1" max="1" width="8.8515625" style="1" customWidth="1"/>
    <col min="2" max="2" width="34.8515625" style="65" customWidth="1"/>
    <col min="3" max="3" width="26.7109375" style="2" customWidth="1"/>
    <col min="4" max="4" width="6.421875" style="3" customWidth="1"/>
    <col min="5" max="5" width="6.28125" style="3" customWidth="1"/>
    <col min="6" max="6" width="6.421875" style="3" customWidth="1"/>
    <col min="7" max="7" width="8.140625" style="3" customWidth="1"/>
    <col min="8" max="8" width="6.28125" style="1" customWidth="1"/>
    <col min="9" max="10" width="6.421875" style="1" customWidth="1"/>
    <col min="11" max="11" width="8.7109375" style="1" customWidth="1"/>
    <col min="12" max="14" width="6.28125" style="1" customWidth="1"/>
    <col min="15" max="15" width="9.7109375" style="1" customWidth="1"/>
    <col min="16" max="16" width="12.28125" style="1" customWidth="1"/>
    <col min="17" max="17" width="12.140625" style="1" customWidth="1"/>
    <col min="18" max="18" width="118.28125" style="65" customWidth="1"/>
    <col min="19" max="16384" width="8.8515625" style="4" customWidth="1"/>
  </cols>
  <sheetData>
    <row r="1" spans="1:18" s="8" customFormat="1" ht="32.25" customHeight="1">
      <c r="A1" s="7"/>
      <c r="B1" s="66"/>
      <c r="C1" s="120" t="s">
        <v>28</v>
      </c>
      <c r="D1" s="120"/>
      <c r="E1" s="120"/>
      <c r="F1" s="120"/>
      <c r="G1" s="120"/>
      <c r="H1" s="120"/>
      <c r="I1" s="120"/>
      <c r="J1" s="120"/>
      <c r="K1" s="120"/>
      <c r="L1" s="120"/>
      <c r="M1" s="120"/>
      <c r="N1" s="7"/>
      <c r="O1" s="7"/>
      <c r="P1" s="7"/>
      <c r="Q1" s="7"/>
      <c r="R1" s="66"/>
    </row>
    <row r="2" spans="1:18" s="8" customFormat="1" ht="32.25" customHeight="1">
      <c r="A2" s="7"/>
      <c r="B2" s="76"/>
      <c r="C2" s="120" t="s">
        <v>237</v>
      </c>
      <c r="D2" s="120"/>
      <c r="E2" s="120"/>
      <c r="F2" s="120"/>
      <c r="G2" s="120"/>
      <c r="H2" s="120"/>
      <c r="I2" s="120"/>
      <c r="J2" s="120"/>
      <c r="K2" s="120"/>
      <c r="L2" s="120"/>
      <c r="M2" s="120"/>
      <c r="N2" s="9"/>
      <c r="O2" s="9"/>
      <c r="P2" s="7"/>
      <c r="Q2" s="7"/>
      <c r="R2" s="66"/>
    </row>
    <row r="3" spans="1:17" ht="21" thickBot="1">
      <c r="A3" s="3"/>
      <c r="B3" s="77"/>
      <c r="C3" s="3"/>
      <c r="H3" s="3"/>
      <c r="I3" s="3"/>
      <c r="J3" s="3"/>
      <c r="K3" s="3"/>
      <c r="L3" s="3"/>
      <c r="M3" s="3"/>
      <c r="N3" s="3"/>
      <c r="O3" s="3"/>
      <c r="P3" s="3"/>
      <c r="Q3" s="3"/>
    </row>
    <row r="4" spans="2:18" ht="20.25">
      <c r="B4" s="67"/>
      <c r="C4" s="14"/>
      <c r="D4" s="15"/>
      <c r="E4" s="16"/>
      <c r="F4" s="16"/>
      <c r="G4" s="17"/>
      <c r="H4" s="15"/>
      <c r="I4" s="16"/>
      <c r="J4" s="16"/>
      <c r="K4" s="17"/>
      <c r="L4" s="15"/>
      <c r="M4" s="16"/>
      <c r="N4" s="16"/>
      <c r="O4" s="17"/>
      <c r="P4" s="18" t="s">
        <v>6</v>
      </c>
      <c r="Q4" s="19"/>
      <c r="R4" s="67"/>
    </row>
    <row r="5" spans="2:18" ht="20.25">
      <c r="B5" s="78"/>
      <c r="C5" s="20"/>
      <c r="D5" s="119" t="s">
        <v>8</v>
      </c>
      <c r="E5" s="119"/>
      <c r="F5" s="119"/>
      <c r="G5" s="119"/>
      <c r="H5" s="119" t="s">
        <v>9</v>
      </c>
      <c r="I5" s="119"/>
      <c r="J5" s="119"/>
      <c r="K5" s="119"/>
      <c r="L5" s="119" t="s">
        <v>10</v>
      </c>
      <c r="M5" s="119"/>
      <c r="N5" s="119"/>
      <c r="O5" s="119"/>
      <c r="P5" s="22" t="s">
        <v>11</v>
      </c>
      <c r="Q5" s="21"/>
      <c r="R5" s="68"/>
    </row>
    <row r="6" spans="1:18" ht="21" thickBot="1">
      <c r="A6" s="1" t="s">
        <v>13</v>
      </c>
      <c r="B6" s="79" t="s">
        <v>14</v>
      </c>
      <c r="C6" s="23" t="s">
        <v>15</v>
      </c>
      <c r="D6" s="24" t="s">
        <v>16</v>
      </c>
      <c r="E6" s="25" t="s">
        <v>16</v>
      </c>
      <c r="F6" s="25" t="s">
        <v>16</v>
      </c>
      <c r="G6" s="26" t="s">
        <v>17</v>
      </c>
      <c r="H6" s="27" t="s">
        <v>16</v>
      </c>
      <c r="I6" s="25" t="s">
        <v>16</v>
      </c>
      <c r="J6" s="25" t="s">
        <v>16</v>
      </c>
      <c r="K6" s="28" t="s">
        <v>17</v>
      </c>
      <c r="L6" s="24" t="s">
        <v>16</v>
      </c>
      <c r="M6" s="25" t="s">
        <v>16</v>
      </c>
      <c r="N6" s="25" t="s">
        <v>16</v>
      </c>
      <c r="O6" s="26" t="s">
        <v>17</v>
      </c>
      <c r="P6" s="23" t="s">
        <v>17</v>
      </c>
      <c r="Q6" s="29" t="s">
        <v>18</v>
      </c>
      <c r="R6" s="69" t="s">
        <v>19</v>
      </c>
    </row>
    <row r="7" spans="1:17" ht="20.25" customHeight="1">
      <c r="A7" s="3"/>
      <c r="B7" s="77"/>
      <c r="C7" s="3"/>
      <c r="H7" s="3"/>
      <c r="I7" s="3"/>
      <c r="J7" s="3"/>
      <c r="K7" s="3"/>
      <c r="L7" s="3"/>
      <c r="M7" s="3"/>
      <c r="N7" s="3"/>
      <c r="O7" s="3"/>
      <c r="P7" s="3"/>
      <c r="Q7" s="30"/>
    </row>
    <row r="8" spans="1:17" ht="30.75" customHeight="1">
      <c r="A8" s="13"/>
      <c r="B8" s="77" t="s">
        <v>26</v>
      </c>
      <c r="C8" s="31" t="s">
        <v>21</v>
      </c>
      <c r="D8" s="1">
        <v>7</v>
      </c>
      <c r="E8" s="1"/>
      <c r="F8" s="1"/>
      <c r="G8" s="1"/>
      <c r="Q8" s="30"/>
    </row>
    <row r="9" spans="4:17" ht="9.75" customHeight="1">
      <c r="D9" s="1"/>
      <c r="E9" s="1"/>
      <c r="F9" s="1"/>
      <c r="G9" s="1"/>
      <c r="H9" s="33"/>
      <c r="I9" s="33"/>
      <c r="J9" s="33"/>
      <c r="M9" s="33"/>
      <c r="N9" s="33"/>
      <c r="Q9" s="30"/>
    </row>
    <row r="10" spans="1:18" ht="45.75" customHeight="1">
      <c r="A10" s="34" t="s">
        <v>24</v>
      </c>
      <c r="B10" s="80" t="s">
        <v>54</v>
      </c>
      <c r="C10" s="35" t="s">
        <v>31</v>
      </c>
      <c r="D10" s="36">
        <v>6</v>
      </c>
      <c r="E10" s="37">
        <v>6</v>
      </c>
      <c r="F10" s="37">
        <v>7</v>
      </c>
      <c r="G10" s="38">
        <v>19</v>
      </c>
      <c r="H10" s="39">
        <v>6</v>
      </c>
      <c r="I10" s="39">
        <v>7</v>
      </c>
      <c r="J10" s="39">
        <v>7</v>
      </c>
      <c r="K10" s="38">
        <v>20</v>
      </c>
      <c r="L10" s="36">
        <v>6</v>
      </c>
      <c r="M10" s="41">
        <v>6</v>
      </c>
      <c r="N10" s="41">
        <v>7</v>
      </c>
      <c r="O10" s="38">
        <v>19</v>
      </c>
      <c r="P10" s="42">
        <v>19.333333333333332</v>
      </c>
      <c r="Q10" s="86" t="s">
        <v>4</v>
      </c>
      <c r="R10" s="70" t="s">
        <v>148</v>
      </c>
    </row>
    <row r="11" spans="1:18" ht="45.75" customHeight="1">
      <c r="A11" s="34" t="s">
        <v>24</v>
      </c>
      <c r="B11" s="80" t="s">
        <v>55</v>
      </c>
      <c r="C11" s="35" t="s">
        <v>38</v>
      </c>
      <c r="D11" s="36">
        <v>8</v>
      </c>
      <c r="E11" s="37">
        <v>7</v>
      </c>
      <c r="F11" s="37">
        <v>6.5</v>
      </c>
      <c r="G11" s="38">
        <v>21.5</v>
      </c>
      <c r="H11" s="39">
        <v>6</v>
      </c>
      <c r="I11" s="41">
        <v>6</v>
      </c>
      <c r="J11" s="41">
        <v>6.5</v>
      </c>
      <c r="K11" s="38">
        <v>18.5</v>
      </c>
      <c r="L11" s="36">
        <v>7</v>
      </c>
      <c r="M11" s="41">
        <v>6</v>
      </c>
      <c r="N11" s="41">
        <v>7.5</v>
      </c>
      <c r="O11" s="38">
        <v>20.5</v>
      </c>
      <c r="P11" s="42">
        <v>20.166666666666668</v>
      </c>
      <c r="Q11" s="86" t="s">
        <v>4</v>
      </c>
      <c r="R11" s="70" t="s">
        <v>149</v>
      </c>
    </row>
    <row r="12" spans="1:18" ht="45.75" customHeight="1">
      <c r="A12" s="34" t="s">
        <v>24</v>
      </c>
      <c r="B12" s="80" t="s">
        <v>52</v>
      </c>
      <c r="C12" s="35" t="s">
        <v>53</v>
      </c>
      <c r="D12" s="36">
        <v>8</v>
      </c>
      <c r="E12" s="37">
        <v>6</v>
      </c>
      <c r="F12" s="37">
        <v>8</v>
      </c>
      <c r="G12" s="38">
        <v>22</v>
      </c>
      <c r="H12" s="39">
        <v>7</v>
      </c>
      <c r="I12" s="41">
        <v>7</v>
      </c>
      <c r="J12" s="41">
        <v>8</v>
      </c>
      <c r="K12" s="38">
        <v>22</v>
      </c>
      <c r="L12" s="36">
        <v>7</v>
      </c>
      <c r="M12" s="41">
        <v>6</v>
      </c>
      <c r="N12" s="41">
        <v>7.5</v>
      </c>
      <c r="O12" s="38">
        <v>20.5</v>
      </c>
      <c r="P12" s="42">
        <v>21.5</v>
      </c>
      <c r="Q12" s="86" t="s">
        <v>4</v>
      </c>
      <c r="R12" s="70" t="s">
        <v>146</v>
      </c>
    </row>
    <row r="13" spans="1:18" ht="45.75" customHeight="1">
      <c r="A13" s="34" t="s">
        <v>24</v>
      </c>
      <c r="B13" s="80" t="s">
        <v>145</v>
      </c>
      <c r="C13" s="35" t="s">
        <v>47</v>
      </c>
      <c r="D13" s="36">
        <v>7</v>
      </c>
      <c r="E13" s="37">
        <v>8</v>
      </c>
      <c r="F13" s="37">
        <v>7</v>
      </c>
      <c r="G13" s="38">
        <v>22</v>
      </c>
      <c r="H13" s="39">
        <v>7</v>
      </c>
      <c r="I13" s="41">
        <v>7</v>
      </c>
      <c r="J13" s="41">
        <v>7</v>
      </c>
      <c r="K13" s="38">
        <v>21</v>
      </c>
      <c r="L13" s="36">
        <v>7</v>
      </c>
      <c r="M13" s="41">
        <v>7</v>
      </c>
      <c r="N13" s="41">
        <v>7.5</v>
      </c>
      <c r="O13" s="38">
        <v>21.5</v>
      </c>
      <c r="P13" s="42">
        <v>21.5</v>
      </c>
      <c r="Q13" s="86" t="s">
        <v>4</v>
      </c>
      <c r="R13" s="70" t="s">
        <v>147</v>
      </c>
    </row>
    <row r="14" spans="1:18" ht="45.75" customHeight="1">
      <c r="A14" s="34" t="s">
        <v>24</v>
      </c>
      <c r="B14" s="80" t="s">
        <v>56</v>
      </c>
      <c r="C14" s="35" t="s">
        <v>46</v>
      </c>
      <c r="D14" s="36">
        <v>8</v>
      </c>
      <c r="E14" s="37">
        <v>7</v>
      </c>
      <c r="F14" s="37">
        <v>8.5</v>
      </c>
      <c r="G14" s="38">
        <v>23.5</v>
      </c>
      <c r="H14" s="39">
        <v>7</v>
      </c>
      <c r="I14" s="41">
        <v>7</v>
      </c>
      <c r="J14" s="41">
        <v>8.5</v>
      </c>
      <c r="K14" s="38">
        <v>22.5</v>
      </c>
      <c r="L14" s="36">
        <v>7</v>
      </c>
      <c r="M14" s="41">
        <v>7</v>
      </c>
      <c r="N14" s="41">
        <v>8.5</v>
      </c>
      <c r="O14" s="38">
        <v>22.5</v>
      </c>
      <c r="P14" s="42">
        <v>22.833333333333332</v>
      </c>
      <c r="Q14" s="86" t="s">
        <v>7</v>
      </c>
      <c r="R14" s="70" t="s">
        <v>150</v>
      </c>
    </row>
    <row r="15" spans="1:18" ht="45.75" customHeight="1">
      <c r="A15" s="34" t="s">
        <v>24</v>
      </c>
      <c r="B15" s="80" t="s">
        <v>58</v>
      </c>
      <c r="C15" s="35" t="s">
        <v>48</v>
      </c>
      <c r="D15" s="36">
        <v>8</v>
      </c>
      <c r="E15" s="37">
        <v>8</v>
      </c>
      <c r="F15" s="37">
        <v>9</v>
      </c>
      <c r="G15" s="38">
        <v>25</v>
      </c>
      <c r="H15" s="39">
        <v>8</v>
      </c>
      <c r="I15" s="41">
        <v>8</v>
      </c>
      <c r="J15" s="41">
        <v>9</v>
      </c>
      <c r="K15" s="38">
        <v>25</v>
      </c>
      <c r="L15" s="36">
        <v>8</v>
      </c>
      <c r="M15" s="41">
        <v>8</v>
      </c>
      <c r="N15" s="41">
        <v>9</v>
      </c>
      <c r="O15" s="38">
        <v>25</v>
      </c>
      <c r="P15" s="42">
        <v>25</v>
      </c>
      <c r="Q15" s="86" t="s">
        <v>7</v>
      </c>
      <c r="R15" s="70" t="s">
        <v>152</v>
      </c>
    </row>
    <row r="16" spans="1:18" ht="45.75" customHeight="1">
      <c r="A16" s="97" t="s">
        <v>24</v>
      </c>
      <c r="B16" s="98" t="s">
        <v>57</v>
      </c>
      <c r="C16" s="99" t="s">
        <v>39</v>
      </c>
      <c r="D16" s="100">
        <v>9</v>
      </c>
      <c r="E16" s="101">
        <v>8</v>
      </c>
      <c r="F16" s="101">
        <v>9.5</v>
      </c>
      <c r="G16" s="102">
        <v>26.5</v>
      </c>
      <c r="H16" s="103">
        <v>10</v>
      </c>
      <c r="I16" s="104">
        <v>7</v>
      </c>
      <c r="J16" s="104">
        <v>9.5</v>
      </c>
      <c r="K16" s="102">
        <v>26.5</v>
      </c>
      <c r="L16" s="100">
        <v>9</v>
      </c>
      <c r="M16" s="104">
        <v>8</v>
      </c>
      <c r="N16" s="104">
        <v>10</v>
      </c>
      <c r="O16" s="102">
        <v>27</v>
      </c>
      <c r="P16" s="105">
        <v>26.666666666666668</v>
      </c>
      <c r="Q16" s="106" t="s">
        <v>12</v>
      </c>
      <c r="R16" s="107" t="s">
        <v>151</v>
      </c>
    </row>
    <row r="17" spans="1:18" ht="7.5" customHeight="1">
      <c r="A17" s="45"/>
      <c r="B17" s="71"/>
      <c r="C17" s="46"/>
      <c r="D17" s="45"/>
      <c r="E17" s="45"/>
      <c r="F17" s="45"/>
      <c r="G17" s="47"/>
      <c r="H17" s="45"/>
      <c r="I17" s="48"/>
      <c r="J17" s="48"/>
      <c r="K17" s="47"/>
      <c r="L17" s="45"/>
      <c r="M17" s="48"/>
      <c r="N17" s="48"/>
      <c r="O17" s="47"/>
      <c r="P17" s="47"/>
      <c r="Q17" s="45"/>
      <c r="R17" s="71"/>
    </row>
    <row r="18" spans="1:16" ht="30.75" customHeight="1">
      <c r="A18" s="3"/>
      <c r="B18" s="77" t="s">
        <v>27</v>
      </c>
      <c r="C18" s="31" t="s">
        <v>21</v>
      </c>
      <c r="D18" s="1">
        <v>9</v>
      </c>
      <c r="E18" s="1"/>
      <c r="F18" s="1"/>
      <c r="G18" s="44"/>
      <c r="I18" s="33"/>
      <c r="J18" s="33"/>
      <c r="K18" s="44"/>
      <c r="M18" s="33"/>
      <c r="N18" s="33"/>
      <c r="O18" s="44"/>
      <c r="P18" s="44"/>
    </row>
    <row r="19" spans="1:18" ht="7.5" customHeight="1">
      <c r="A19" s="50"/>
      <c r="B19" s="72"/>
      <c r="C19" s="51"/>
      <c r="D19" s="50"/>
      <c r="E19" s="50"/>
      <c r="F19" s="50"/>
      <c r="G19" s="52"/>
      <c r="H19" s="50"/>
      <c r="I19" s="53"/>
      <c r="J19" s="53"/>
      <c r="K19" s="52"/>
      <c r="L19" s="50"/>
      <c r="M19" s="53"/>
      <c r="N19" s="53"/>
      <c r="O19" s="52"/>
      <c r="P19" s="52"/>
      <c r="Q19" s="50"/>
      <c r="R19" s="72"/>
    </row>
    <row r="20" spans="1:18" ht="45.75" customHeight="1">
      <c r="A20" s="34" t="s">
        <v>22</v>
      </c>
      <c r="B20" s="80" t="s">
        <v>66</v>
      </c>
      <c r="C20" s="35" t="s">
        <v>46</v>
      </c>
      <c r="D20" s="36">
        <v>5</v>
      </c>
      <c r="E20" s="37">
        <v>6</v>
      </c>
      <c r="F20" s="37">
        <v>7</v>
      </c>
      <c r="G20" s="38">
        <v>18</v>
      </c>
      <c r="H20" s="39">
        <v>5</v>
      </c>
      <c r="I20" s="41">
        <v>6</v>
      </c>
      <c r="J20" s="41">
        <v>7</v>
      </c>
      <c r="K20" s="38">
        <v>18</v>
      </c>
      <c r="L20" s="36">
        <v>6</v>
      </c>
      <c r="M20" s="41">
        <v>6</v>
      </c>
      <c r="N20" s="41">
        <v>7</v>
      </c>
      <c r="O20" s="38">
        <v>19</v>
      </c>
      <c r="P20" s="42">
        <v>18.333333333333332</v>
      </c>
      <c r="Q20" s="86" t="s">
        <v>4</v>
      </c>
      <c r="R20" s="70" t="s">
        <v>221</v>
      </c>
    </row>
    <row r="21" spans="1:18" ht="69" customHeight="1">
      <c r="A21" s="34" t="s">
        <v>22</v>
      </c>
      <c r="B21" s="80" t="s">
        <v>60</v>
      </c>
      <c r="C21" s="35" t="s">
        <v>37</v>
      </c>
      <c r="D21" s="36">
        <v>6</v>
      </c>
      <c r="E21" s="37">
        <v>6</v>
      </c>
      <c r="F21" s="37">
        <v>7</v>
      </c>
      <c r="G21" s="38">
        <v>19</v>
      </c>
      <c r="H21" s="39">
        <v>6</v>
      </c>
      <c r="I21" s="41">
        <v>6</v>
      </c>
      <c r="J21" s="41">
        <v>7</v>
      </c>
      <c r="K21" s="38">
        <v>19</v>
      </c>
      <c r="L21" s="36">
        <v>7</v>
      </c>
      <c r="M21" s="41">
        <v>6</v>
      </c>
      <c r="N21" s="41">
        <v>7</v>
      </c>
      <c r="O21" s="38">
        <v>20</v>
      </c>
      <c r="P21" s="42">
        <v>19.333333333333332</v>
      </c>
      <c r="Q21" s="86" t="s">
        <v>4</v>
      </c>
      <c r="R21" s="70" t="s">
        <v>219</v>
      </c>
    </row>
    <row r="22" spans="1:18" ht="90.75" customHeight="1">
      <c r="A22" s="34" t="s">
        <v>22</v>
      </c>
      <c r="B22" s="80" t="s">
        <v>59</v>
      </c>
      <c r="C22" s="35" t="s">
        <v>31</v>
      </c>
      <c r="D22" s="36">
        <v>6</v>
      </c>
      <c r="E22" s="37">
        <v>6</v>
      </c>
      <c r="F22" s="37">
        <v>7.5</v>
      </c>
      <c r="G22" s="38">
        <v>19.5</v>
      </c>
      <c r="H22" s="39">
        <v>7</v>
      </c>
      <c r="I22" s="41">
        <v>6</v>
      </c>
      <c r="J22" s="41">
        <v>7.5</v>
      </c>
      <c r="K22" s="38">
        <v>20.5</v>
      </c>
      <c r="L22" s="36">
        <v>7</v>
      </c>
      <c r="M22" s="41">
        <v>6</v>
      </c>
      <c r="N22" s="41">
        <v>7.5</v>
      </c>
      <c r="O22" s="38">
        <v>20.5</v>
      </c>
      <c r="P22" s="42">
        <v>20.166666666666668</v>
      </c>
      <c r="Q22" s="86" t="s">
        <v>4</v>
      </c>
      <c r="R22" s="70" t="s">
        <v>153</v>
      </c>
    </row>
    <row r="23" spans="1:18" ht="45.75" customHeight="1">
      <c r="A23" s="34" t="s">
        <v>22</v>
      </c>
      <c r="B23" s="80" t="s">
        <v>64</v>
      </c>
      <c r="C23" s="35" t="s">
        <v>47</v>
      </c>
      <c r="D23" s="36">
        <v>8</v>
      </c>
      <c r="E23" s="37">
        <v>7</v>
      </c>
      <c r="F23" s="37">
        <v>7</v>
      </c>
      <c r="G23" s="38">
        <v>22</v>
      </c>
      <c r="H23" s="39">
        <v>8</v>
      </c>
      <c r="I23" s="41">
        <v>7</v>
      </c>
      <c r="J23" s="41">
        <v>8</v>
      </c>
      <c r="K23" s="38">
        <v>23</v>
      </c>
      <c r="L23" s="36">
        <v>6</v>
      </c>
      <c r="M23" s="41">
        <v>6</v>
      </c>
      <c r="N23" s="41">
        <v>6</v>
      </c>
      <c r="O23" s="38">
        <v>18</v>
      </c>
      <c r="P23" s="42">
        <v>21</v>
      </c>
      <c r="Q23" s="86" t="s">
        <v>4</v>
      </c>
      <c r="R23" s="70" t="s">
        <v>156</v>
      </c>
    </row>
    <row r="24" spans="1:18" ht="69" customHeight="1">
      <c r="A24" s="34" t="s">
        <v>22</v>
      </c>
      <c r="B24" s="80" t="s">
        <v>67</v>
      </c>
      <c r="C24" s="35" t="s">
        <v>42</v>
      </c>
      <c r="D24" s="36">
        <v>7</v>
      </c>
      <c r="E24" s="37">
        <v>7</v>
      </c>
      <c r="F24" s="37">
        <v>7.5</v>
      </c>
      <c r="G24" s="38">
        <v>21.5</v>
      </c>
      <c r="H24" s="39">
        <v>6</v>
      </c>
      <c r="I24" s="41">
        <v>7</v>
      </c>
      <c r="J24" s="41">
        <v>7</v>
      </c>
      <c r="K24" s="38">
        <v>20</v>
      </c>
      <c r="L24" s="36">
        <v>8</v>
      </c>
      <c r="M24" s="41">
        <v>7</v>
      </c>
      <c r="N24" s="41">
        <v>8</v>
      </c>
      <c r="O24" s="38">
        <v>23</v>
      </c>
      <c r="P24" s="42">
        <v>21.5</v>
      </c>
      <c r="Q24" s="86" t="s">
        <v>4</v>
      </c>
      <c r="R24" s="70" t="s">
        <v>158</v>
      </c>
    </row>
    <row r="25" spans="1:18" ht="69" customHeight="1">
      <c r="A25" s="34" t="s">
        <v>22</v>
      </c>
      <c r="B25" s="81" t="s">
        <v>63</v>
      </c>
      <c r="C25" s="35" t="s">
        <v>53</v>
      </c>
      <c r="D25" s="36">
        <v>7</v>
      </c>
      <c r="E25" s="37">
        <v>7</v>
      </c>
      <c r="F25" s="37">
        <v>7.5</v>
      </c>
      <c r="G25" s="38">
        <v>21.5</v>
      </c>
      <c r="H25" s="39">
        <v>8</v>
      </c>
      <c r="I25" s="41">
        <v>7</v>
      </c>
      <c r="J25" s="41">
        <v>7.5</v>
      </c>
      <c r="K25" s="38">
        <v>22.5</v>
      </c>
      <c r="L25" s="36">
        <v>8</v>
      </c>
      <c r="M25" s="41">
        <v>7</v>
      </c>
      <c r="N25" s="41">
        <v>7.5</v>
      </c>
      <c r="O25" s="38">
        <v>22.5</v>
      </c>
      <c r="P25" s="42">
        <v>22.166666666666668</v>
      </c>
      <c r="Q25" s="86" t="s">
        <v>7</v>
      </c>
      <c r="R25" s="70" t="s">
        <v>220</v>
      </c>
    </row>
    <row r="26" spans="1:18" ht="45.75" customHeight="1">
      <c r="A26" s="34" t="s">
        <v>22</v>
      </c>
      <c r="B26" s="80" t="s">
        <v>61</v>
      </c>
      <c r="C26" s="35" t="s">
        <v>48</v>
      </c>
      <c r="D26" s="36">
        <v>7</v>
      </c>
      <c r="E26" s="37">
        <v>7</v>
      </c>
      <c r="F26" s="37">
        <v>10</v>
      </c>
      <c r="G26" s="38">
        <v>24</v>
      </c>
      <c r="H26" s="39">
        <v>7</v>
      </c>
      <c r="I26" s="41">
        <v>7</v>
      </c>
      <c r="J26" s="41">
        <v>10</v>
      </c>
      <c r="K26" s="38">
        <v>24</v>
      </c>
      <c r="L26" s="36">
        <v>8</v>
      </c>
      <c r="M26" s="41">
        <v>6</v>
      </c>
      <c r="N26" s="41">
        <v>10</v>
      </c>
      <c r="O26" s="38">
        <v>24</v>
      </c>
      <c r="P26" s="42">
        <v>24</v>
      </c>
      <c r="Q26" s="86" t="s">
        <v>7</v>
      </c>
      <c r="R26" s="70" t="s">
        <v>154</v>
      </c>
    </row>
    <row r="27" spans="1:18" ht="45.75" customHeight="1">
      <c r="A27" s="34" t="s">
        <v>22</v>
      </c>
      <c r="B27" s="80" t="s">
        <v>65</v>
      </c>
      <c r="C27" s="35" t="s">
        <v>40</v>
      </c>
      <c r="D27" s="36">
        <v>8</v>
      </c>
      <c r="E27" s="37">
        <v>8</v>
      </c>
      <c r="F27" s="37">
        <v>8</v>
      </c>
      <c r="G27" s="38">
        <v>24</v>
      </c>
      <c r="H27" s="39">
        <v>8</v>
      </c>
      <c r="I27" s="41">
        <v>7</v>
      </c>
      <c r="J27" s="41">
        <v>8.5</v>
      </c>
      <c r="K27" s="38">
        <v>23.5</v>
      </c>
      <c r="L27" s="36">
        <v>9</v>
      </c>
      <c r="M27" s="41">
        <v>7</v>
      </c>
      <c r="N27" s="41">
        <v>8.5</v>
      </c>
      <c r="O27" s="38">
        <v>24.5</v>
      </c>
      <c r="P27" s="42">
        <v>24</v>
      </c>
      <c r="Q27" s="86" t="s">
        <v>7</v>
      </c>
      <c r="R27" s="70" t="s">
        <v>157</v>
      </c>
    </row>
    <row r="28" spans="1:18" ht="45.75" customHeight="1">
      <c r="A28" s="97" t="s">
        <v>22</v>
      </c>
      <c r="B28" s="108" t="s">
        <v>62</v>
      </c>
      <c r="C28" s="99" t="s">
        <v>39</v>
      </c>
      <c r="D28" s="100">
        <v>9</v>
      </c>
      <c r="E28" s="101">
        <v>8</v>
      </c>
      <c r="F28" s="101">
        <v>9.5</v>
      </c>
      <c r="G28" s="102">
        <v>26.5</v>
      </c>
      <c r="H28" s="103">
        <v>9</v>
      </c>
      <c r="I28" s="104">
        <v>8</v>
      </c>
      <c r="J28" s="104">
        <v>9.5</v>
      </c>
      <c r="K28" s="102">
        <v>26.5</v>
      </c>
      <c r="L28" s="100">
        <v>9</v>
      </c>
      <c r="M28" s="104">
        <v>8</v>
      </c>
      <c r="N28" s="104">
        <v>9.5</v>
      </c>
      <c r="O28" s="102">
        <v>26.5</v>
      </c>
      <c r="P28" s="105">
        <v>26.5</v>
      </c>
      <c r="Q28" s="106" t="s">
        <v>12</v>
      </c>
      <c r="R28" s="107" t="s">
        <v>155</v>
      </c>
    </row>
    <row r="29" spans="1:18" ht="8.25" customHeight="1">
      <c r="A29" s="45"/>
      <c r="B29" s="71"/>
      <c r="C29" s="46"/>
      <c r="D29" s="45"/>
      <c r="E29" s="45"/>
      <c r="F29" s="45"/>
      <c r="G29" s="47"/>
      <c r="H29" s="45"/>
      <c r="I29" s="48"/>
      <c r="J29" s="48"/>
      <c r="K29" s="47"/>
      <c r="L29" s="45"/>
      <c r="M29" s="48"/>
      <c r="N29" s="48"/>
      <c r="O29" s="47"/>
      <c r="P29" s="47"/>
      <c r="Q29" s="54"/>
      <c r="R29" s="71"/>
    </row>
    <row r="30" spans="1:17" ht="30.75" customHeight="1">
      <c r="A30" s="3"/>
      <c r="B30" s="77" t="s">
        <v>25</v>
      </c>
      <c r="C30" s="31" t="s">
        <v>21</v>
      </c>
      <c r="D30" s="1">
        <v>10</v>
      </c>
      <c r="E30" s="1"/>
      <c r="F30" s="1"/>
      <c r="G30" s="44"/>
      <c r="K30" s="44"/>
      <c r="O30" s="44"/>
      <c r="P30" s="44"/>
      <c r="Q30" s="30"/>
    </row>
    <row r="31" spans="1:18" s="57" customFormat="1" ht="6" customHeight="1">
      <c r="A31" s="50"/>
      <c r="B31" s="73"/>
      <c r="C31" s="55"/>
      <c r="D31" s="50"/>
      <c r="E31" s="50"/>
      <c r="F31" s="50"/>
      <c r="G31" s="52"/>
      <c r="H31" s="50"/>
      <c r="I31" s="50"/>
      <c r="J31" s="50"/>
      <c r="K31" s="52"/>
      <c r="L31" s="50"/>
      <c r="M31" s="50"/>
      <c r="N31" s="50"/>
      <c r="O31" s="52"/>
      <c r="P31" s="52"/>
      <c r="Q31" s="56"/>
      <c r="R31" s="73"/>
    </row>
    <row r="32" spans="1:18" ht="45.75" customHeight="1">
      <c r="A32" s="34" t="s">
        <v>23</v>
      </c>
      <c r="B32" s="80" t="s">
        <v>75</v>
      </c>
      <c r="C32" s="35" t="s">
        <v>31</v>
      </c>
      <c r="D32" s="58">
        <v>6</v>
      </c>
      <c r="E32" s="59">
        <v>7</v>
      </c>
      <c r="F32" s="59">
        <v>7</v>
      </c>
      <c r="G32" s="60">
        <v>20</v>
      </c>
      <c r="H32" s="61">
        <v>5</v>
      </c>
      <c r="I32" s="62">
        <v>6</v>
      </c>
      <c r="J32" s="62">
        <v>6.5</v>
      </c>
      <c r="K32" s="63">
        <v>17.5</v>
      </c>
      <c r="L32" s="58">
        <v>6</v>
      </c>
      <c r="M32" s="62">
        <v>6</v>
      </c>
      <c r="N32" s="62">
        <v>7</v>
      </c>
      <c r="O32" s="60">
        <v>19</v>
      </c>
      <c r="P32" s="42">
        <v>18.833333333333332</v>
      </c>
      <c r="Q32" s="86" t="s">
        <v>4</v>
      </c>
      <c r="R32" s="74" t="s">
        <v>165</v>
      </c>
    </row>
    <row r="33" spans="1:18" ht="45.75" customHeight="1">
      <c r="A33" s="34" t="s">
        <v>23</v>
      </c>
      <c r="B33" s="80" t="s">
        <v>69</v>
      </c>
      <c r="C33" s="35" t="s">
        <v>47</v>
      </c>
      <c r="D33" s="58">
        <v>6</v>
      </c>
      <c r="E33" s="59">
        <v>6</v>
      </c>
      <c r="F33" s="59">
        <v>7</v>
      </c>
      <c r="G33" s="60">
        <v>19</v>
      </c>
      <c r="H33" s="61">
        <v>6</v>
      </c>
      <c r="I33" s="62">
        <v>6</v>
      </c>
      <c r="J33" s="62">
        <v>6.5</v>
      </c>
      <c r="K33" s="63">
        <v>18.5</v>
      </c>
      <c r="L33" s="58">
        <v>7</v>
      </c>
      <c r="M33" s="62">
        <v>6</v>
      </c>
      <c r="N33" s="62">
        <v>7</v>
      </c>
      <c r="O33" s="60">
        <v>20</v>
      </c>
      <c r="P33" s="42">
        <v>19.166666666666668</v>
      </c>
      <c r="Q33" s="86" t="s">
        <v>4</v>
      </c>
      <c r="R33" s="75" t="s">
        <v>222</v>
      </c>
    </row>
    <row r="34" spans="1:18" ht="45.75" customHeight="1">
      <c r="A34" s="34" t="s">
        <v>23</v>
      </c>
      <c r="B34" s="80" t="s">
        <v>77</v>
      </c>
      <c r="C34" s="35" t="s">
        <v>38</v>
      </c>
      <c r="D34" s="58">
        <v>6</v>
      </c>
      <c r="E34" s="59">
        <v>7</v>
      </c>
      <c r="F34" s="59">
        <v>7</v>
      </c>
      <c r="G34" s="60">
        <v>20</v>
      </c>
      <c r="H34" s="61">
        <v>6</v>
      </c>
      <c r="I34" s="62">
        <v>7</v>
      </c>
      <c r="J34" s="62">
        <v>7</v>
      </c>
      <c r="K34" s="63">
        <v>20</v>
      </c>
      <c r="L34" s="58">
        <v>6</v>
      </c>
      <c r="M34" s="62">
        <v>7</v>
      </c>
      <c r="N34" s="62">
        <v>6.5</v>
      </c>
      <c r="O34" s="60">
        <v>19.5</v>
      </c>
      <c r="P34" s="42">
        <v>19.833333333333332</v>
      </c>
      <c r="Q34" s="86" t="s">
        <v>4</v>
      </c>
      <c r="R34" s="75" t="s">
        <v>167</v>
      </c>
    </row>
    <row r="35" spans="1:18" ht="45.75" customHeight="1">
      <c r="A35" s="34" t="s">
        <v>23</v>
      </c>
      <c r="B35" s="80" t="s">
        <v>71</v>
      </c>
      <c r="C35" s="35" t="s">
        <v>53</v>
      </c>
      <c r="D35" s="58">
        <v>6</v>
      </c>
      <c r="E35" s="59">
        <v>7</v>
      </c>
      <c r="F35" s="59">
        <v>7</v>
      </c>
      <c r="G35" s="60">
        <v>20</v>
      </c>
      <c r="H35" s="61">
        <v>7</v>
      </c>
      <c r="I35" s="62">
        <v>7</v>
      </c>
      <c r="J35" s="62">
        <v>6.5</v>
      </c>
      <c r="K35" s="63">
        <v>20.5</v>
      </c>
      <c r="L35" s="58">
        <v>6</v>
      </c>
      <c r="M35" s="62">
        <v>7</v>
      </c>
      <c r="N35" s="62">
        <v>7</v>
      </c>
      <c r="O35" s="60">
        <v>20</v>
      </c>
      <c r="P35" s="42">
        <v>20.166666666666668</v>
      </c>
      <c r="Q35" s="86" t="s">
        <v>4</v>
      </c>
      <c r="R35" s="75" t="s">
        <v>163</v>
      </c>
    </row>
    <row r="36" spans="1:18" ht="45.75" customHeight="1">
      <c r="A36" s="34" t="s">
        <v>23</v>
      </c>
      <c r="B36" s="80" t="s">
        <v>73</v>
      </c>
      <c r="C36" s="35" t="s">
        <v>74</v>
      </c>
      <c r="D36" s="58">
        <v>7</v>
      </c>
      <c r="E36" s="59">
        <v>7</v>
      </c>
      <c r="F36" s="59">
        <v>7.5</v>
      </c>
      <c r="G36" s="60">
        <v>21.5</v>
      </c>
      <c r="H36" s="61">
        <v>7</v>
      </c>
      <c r="I36" s="62">
        <v>6</v>
      </c>
      <c r="J36" s="62">
        <v>8</v>
      </c>
      <c r="K36" s="63">
        <v>21</v>
      </c>
      <c r="L36" s="58">
        <v>7</v>
      </c>
      <c r="M36" s="62">
        <v>7</v>
      </c>
      <c r="N36" s="62">
        <v>8</v>
      </c>
      <c r="O36" s="60">
        <v>22</v>
      </c>
      <c r="P36" s="42">
        <v>21.5</v>
      </c>
      <c r="Q36" s="86" t="s">
        <v>4</v>
      </c>
      <c r="R36" s="75" t="s">
        <v>223</v>
      </c>
    </row>
    <row r="37" spans="1:18" ht="45.75" customHeight="1">
      <c r="A37" s="34" t="s">
        <v>23</v>
      </c>
      <c r="B37" s="80" t="s">
        <v>160</v>
      </c>
      <c r="C37" s="35" t="s">
        <v>78</v>
      </c>
      <c r="D37" s="58">
        <v>6</v>
      </c>
      <c r="E37" s="59">
        <v>8</v>
      </c>
      <c r="F37" s="59">
        <v>8.5</v>
      </c>
      <c r="G37" s="60">
        <v>22.5</v>
      </c>
      <c r="H37" s="61">
        <v>6</v>
      </c>
      <c r="I37" s="62">
        <v>7</v>
      </c>
      <c r="J37" s="62">
        <v>8</v>
      </c>
      <c r="K37" s="63">
        <v>21</v>
      </c>
      <c r="L37" s="58">
        <v>7</v>
      </c>
      <c r="M37" s="62">
        <v>8</v>
      </c>
      <c r="N37" s="62">
        <v>8</v>
      </c>
      <c r="O37" s="60">
        <v>23</v>
      </c>
      <c r="P37" s="42">
        <v>22.166666666666668</v>
      </c>
      <c r="Q37" s="86" t="s">
        <v>7</v>
      </c>
      <c r="R37" s="75" t="s">
        <v>161</v>
      </c>
    </row>
    <row r="38" spans="1:18" ht="66" customHeight="1">
      <c r="A38" s="34" t="s">
        <v>23</v>
      </c>
      <c r="B38" s="80" t="s">
        <v>72</v>
      </c>
      <c r="C38" s="35" t="s">
        <v>46</v>
      </c>
      <c r="D38" s="58">
        <v>8</v>
      </c>
      <c r="E38" s="59">
        <v>8</v>
      </c>
      <c r="F38" s="59">
        <v>7.5</v>
      </c>
      <c r="G38" s="60">
        <v>23.5</v>
      </c>
      <c r="H38" s="61">
        <v>8</v>
      </c>
      <c r="I38" s="62">
        <v>7</v>
      </c>
      <c r="J38" s="62">
        <v>7.5</v>
      </c>
      <c r="K38" s="63">
        <v>22.5</v>
      </c>
      <c r="L38" s="58">
        <v>8</v>
      </c>
      <c r="M38" s="62">
        <v>7</v>
      </c>
      <c r="N38" s="62">
        <v>7.5</v>
      </c>
      <c r="O38" s="60">
        <v>22.5</v>
      </c>
      <c r="P38" s="42">
        <v>22.833333333333332</v>
      </c>
      <c r="Q38" s="86" t="s">
        <v>7</v>
      </c>
      <c r="R38" s="75" t="s">
        <v>164</v>
      </c>
    </row>
    <row r="39" spans="1:18" ht="45.75" customHeight="1">
      <c r="A39" s="34" t="s">
        <v>23</v>
      </c>
      <c r="B39" s="80" t="s">
        <v>68</v>
      </c>
      <c r="C39" s="35" t="s">
        <v>42</v>
      </c>
      <c r="D39" s="58">
        <v>8</v>
      </c>
      <c r="E39" s="59">
        <v>8</v>
      </c>
      <c r="F39" s="59">
        <v>8.5</v>
      </c>
      <c r="G39" s="60">
        <v>24.5</v>
      </c>
      <c r="H39" s="61">
        <v>8</v>
      </c>
      <c r="I39" s="62">
        <v>7</v>
      </c>
      <c r="J39" s="62">
        <v>7</v>
      </c>
      <c r="K39" s="63">
        <v>22</v>
      </c>
      <c r="L39" s="58">
        <v>8</v>
      </c>
      <c r="M39" s="62">
        <v>8</v>
      </c>
      <c r="N39" s="62">
        <v>7</v>
      </c>
      <c r="O39" s="60">
        <v>23</v>
      </c>
      <c r="P39" s="42">
        <v>23.166666666666668</v>
      </c>
      <c r="Q39" s="86" t="s">
        <v>7</v>
      </c>
      <c r="R39" s="75" t="s">
        <v>159</v>
      </c>
    </row>
    <row r="40" spans="1:18" ht="45.75" customHeight="1">
      <c r="A40" s="34" t="s">
        <v>23</v>
      </c>
      <c r="B40" s="80" t="s">
        <v>70</v>
      </c>
      <c r="C40" s="35" t="s">
        <v>39</v>
      </c>
      <c r="D40" s="58">
        <v>8</v>
      </c>
      <c r="E40" s="59">
        <v>7</v>
      </c>
      <c r="F40" s="59">
        <v>8.5</v>
      </c>
      <c r="G40" s="60">
        <v>23.5</v>
      </c>
      <c r="H40" s="61">
        <v>9</v>
      </c>
      <c r="I40" s="62">
        <v>7</v>
      </c>
      <c r="J40" s="62">
        <v>8.5</v>
      </c>
      <c r="K40" s="63">
        <v>24.5</v>
      </c>
      <c r="L40" s="58">
        <v>9</v>
      </c>
      <c r="M40" s="62">
        <v>8</v>
      </c>
      <c r="N40" s="62">
        <v>8.5</v>
      </c>
      <c r="O40" s="60">
        <v>25.5</v>
      </c>
      <c r="P40" s="42">
        <v>24.5</v>
      </c>
      <c r="Q40" s="86" t="s">
        <v>7</v>
      </c>
      <c r="R40" s="75" t="s">
        <v>162</v>
      </c>
    </row>
    <row r="41" spans="1:18" ht="45.75" customHeight="1">
      <c r="A41" s="97" t="s">
        <v>23</v>
      </c>
      <c r="B41" s="98" t="s">
        <v>76</v>
      </c>
      <c r="C41" s="99" t="s">
        <v>48</v>
      </c>
      <c r="D41" s="109">
        <v>8</v>
      </c>
      <c r="E41" s="110">
        <v>8</v>
      </c>
      <c r="F41" s="110">
        <v>9.5</v>
      </c>
      <c r="G41" s="111">
        <v>25.5</v>
      </c>
      <c r="H41" s="112">
        <v>9</v>
      </c>
      <c r="I41" s="113">
        <v>8</v>
      </c>
      <c r="J41" s="113">
        <v>10</v>
      </c>
      <c r="K41" s="114">
        <v>27</v>
      </c>
      <c r="L41" s="109">
        <v>8</v>
      </c>
      <c r="M41" s="113">
        <v>8</v>
      </c>
      <c r="N41" s="113">
        <v>9.5</v>
      </c>
      <c r="O41" s="111">
        <v>25.5</v>
      </c>
      <c r="P41" s="105">
        <v>26</v>
      </c>
      <c r="Q41" s="106" t="s">
        <v>12</v>
      </c>
      <c r="R41" s="115" t="s">
        <v>166</v>
      </c>
    </row>
    <row r="42" spans="2:3" ht="20.25">
      <c r="B42" s="82"/>
      <c r="C42" s="64"/>
    </row>
    <row r="45" ht="19.5" customHeight="1">
      <c r="B45" s="83"/>
    </row>
    <row r="46" ht="20.25">
      <c r="B46" s="84"/>
    </row>
    <row r="47" ht="20.25">
      <c r="B47" s="84"/>
    </row>
    <row r="48" ht="20.25">
      <c r="B48" s="84"/>
    </row>
    <row r="49" ht="20.25">
      <c r="B49" s="84"/>
    </row>
    <row r="50" ht="20.25">
      <c r="B50" s="85"/>
    </row>
    <row r="51" ht="20.25">
      <c r="B51" s="84"/>
    </row>
    <row r="52" ht="20.25">
      <c r="B52" s="84"/>
    </row>
    <row r="53" ht="20.25">
      <c r="B53" s="84"/>
    </row>
    <row r="54" ht="20.25">
      <c r="B54" s="84"/>
    </row>
    <row r="55" ht="20.25">
      <c r="B55" s="84"/>
    </row>
    <row r="56" ht="20.25">
      <c r="B56" s="84"/>
    </row>
    <row r="57" ht="20.25">
      <c r="B57" s="84"/>
    </row>
    <row r="58" ht="20.25">
      <c r="B58" s="84"/>
    </row>
    <row r="59" ht="27">
      <c r="B59" s="83"/>
    </row>
  </sheetData>
  <sheetProtection/>
  <mergeCells count="5">
    <mergeCell ref="C1:M1"/>
    <mergeCell ref="C2:M2"/>
    <mergeCell ref="D5:G5"/>
    <mergeCell ref="H5:K5"/>
    <mergeCell ref="L5:O5"/>
  </mergeCells>
  <dataValidations count="1">
    <dataValidation showInputMessage="1" showErrorMessage="1" prompt="Select Name" sqref="C10:C16 C32:C41 C20:C28"/>
  </dataValidations>
  <printOptions/>
  <pageMargins left="0.3937007874015748" right="0.3937007874015748" top="0.3937007874015748" bottom="0.3937007874015748" header="0.5118110236220472" footer="0.3937007874015748"/>
  <pageSetup fitToHeight="2" horizontalDpi="300" verticalDpi="300" orientation="landscape" scale="46" r:id="rId1"/>
  <headerFooter alignWithMargins="0">
    <oddFooter>&amp;CPage &amp;P of &amp;N</oddFooter>
  </headerFooter>
  <rowBreaks count="1" manualBreakCount="1">
    <brk id="29" min="1" max="17" man="1"/>
  </rowBreaks>
</worksheet>
</file>

<file path=xl/worksheets/sheet4.xml><?xml version="1.0" encoding="utf-8"?>
<worksheet xmlns="http://schemas.openxmlformats.org/spreadsheetml/2006/main" xmlns:r="http://schemas.openxmlformats.org/officeDocument/2006/relationships">
  <sheetPr>
    <pageSetUpPr fitToPage="1"/>
  </sheetPr>
  <dimension ref="A1:AH96"/>
  <sheetViews>
    <sheetView zoomScale="70" zoomScaleNormal="70" zoomScaleSheetLayoutView="70" zoomScalePageLayoutView="0" workbookViewId="0" topLeftCell="A1">
      <pane ySplit="6" topLeftCell="A7" activePane="bottomLeft" state="frozen"/>
      <selection pane="topLeft" activeCell="C1" sqref="C1"/>
      <selection pane="bottomLeft" activeCell="A1" sqref="A1:IV1"/>
    </sheetView>
  </sheetViews>
  <sheetFormatPr defaultColWidth="8.8515625" defaultRowHeight="12.75"/>
  <cols>
    <col min="1" max="1" width="8.8515625" style="1" customWidth="1"/>
    <col min="2" max="2" width="34.8515625" style="65" customWidth="1"/>
    <col min="3" max="3" width="26.7109375" style="87" customWidth="1"/>
    <col min="4" max="4" width="6.421875" style="3" customWidth="1"/>
    <col min="5" max="5" width="6.28125" style="3" customWidth="1"/>
    <col min="6" max="6" width="6.421875" style="3" customWidth="1"/>
    <col min="7" max="7" width="8.140625" style="3" customWidth="1"/>
    <col min="8" max="8" width="6.28125" style="1" customWidth="1"/>
    <col min="9" max="10" width="6.421875" style="1" customWidth="1"/>
    <col min="11" max="11" width="8.7109375" style="1" customWidth="1"/>
    <col min="12" max="14" width="6.28125" style="1" customWidth="1"/>
    <col min="15" max="15" width="9.7109375" style="1" customWidth="1"/>
    <col min="16" max="16" width="12.28125" style="1" customWidth="1"/>
    <col min="17" max="17" width="12.140625" style="1" customWidth="1"/>
    <col min="18" max="18" width="119.140625" style="65" customWidth="1"/>
    <col min="19" max="19" width="13.421875" style="4" hidden="1" customWidth="1"/>
    <col min="20" max="20" width="13.00390625" style="5" hidden="1" customWidth="1"/>
    <col min="21" max="21" width="8.8515625" style="5" hidden="1" customWidth="1"/>
    <col min="22" max="22" width="13.00390625" style="5" hidden="1" customWidth="1"/>
    <col min="23" max="23" width="8.8515625" style="5" hidden="1" customWidth="1"/>
    <col min="24" max="24" width="13.00390625" style="5" hidden="1" customWidth="1"/>
    <col min="25" max="25" width="8.8515625" style="5" hidden="1" customWidth="1"/>
    <col min="26" max="26" width="13.00390625" style="5" hidden="1" customWidth="1"/>
    <col min="27" max="29" width="8.8515625" style="5" hidden="1" customWidth="1"/>
    <col min="30" max="30" width="11.57421875" style="4" hidden="1" customWidth="1"/>
    <col min="31" max="138" width="0" style="4" hidden="1" customWidth="1"/>
    <col min="139" max="16384" width="8.8515625" style="4" customWidth="1"/>
  </cols>
  <sheetData>
    <row r="1" spans="1:29" s="8" customFormat="1" ht="31.5" customHeight="1">
      <c r="A1" s="7"/>
      <c r="B1" s="66"/>
      <c r="C1" s="120" t="s">
        <v>29</v>
      </c>
      <c r="D1" s="120"/>
      <c r="E1" s="120"/>
      <c r="F1" s="120"/>
      <c r="G1" s="120"/>
      <c r="H1" s="120"/>
      <c r="I1" s="120"/>
      <c r="J1" s="120"/>
      <c r="K1" s="120"/>
      <c r="L1" s="120"/>
      <c r="M1" s="120"/>
      <c r="N1" s="7"/>
      <c r="O1" s="7"/>
      <c r="P1" s="7"/>
      <c r="Q1" s="7"/>
      <c r="R1" s="66"/>
      <c r="T1" s="118" t="s">
        <v>0</v>
      </c>
      <c r="U1" s="118"/>
      <c r="V1" s="118" t="s">
        <v>1</v>
      </c>
      <c r="W1" s="118"/>
      <c r="X1" s="118" t="s">
        <v>2</v>
      </c>
      <c r="Y1" s="118"/>
      <c r="Z1" s="118" t="s">
        <v>3</v>
      </c>
      <c r="AA1" s="11"/>
      <c r="AB1" s="12">
        <v>0</v>
      </c>
      <c r="AC1" s="12" t="s">
        <v>4</v>
      </c>
    </row>
    <row r="2" spans="1:29" s="8" customFormat="1" ht="31.5" customHeight="1">
      <c r="A2" s="7"/>
      <c r="B2" s="76"/>
      <c r="C2" s="120" t="s">
        <v>237</v>
      </c>
      <c r="D2" s="120"/>
      <c r="E2" s="120"/>
      <c r="F2" s="120"/>
      <c r="G2" s="120"/>
      <c r="H2" s="120"/>
      <c r="I2" s="120"/>
      <c r="J2" s="120"/>
      <c r="K2" s="120"/>
      <c r="L2" s="120"/>
      <c r="M2" s="120"/>
      <c r="N2" s="9"/>
      <c r="O2" s="9"/>
      <c r="P2" s="7"/>
      <c r="Q2" s="7"/>
      <c r="R2" s="66"/>
      <c r="T2" s="118"/>
      <c r="U2" s="118"/>
      <c r="V2" s="118"/>
      <c r="W2" s="118"/>
      <c r="X2" s="118"/>
      <c r="Y2" s="118"/>
      <c r="Z2" s="118"/>
      <c r="AA2" s="11"/>
      <c r="AB2" s="12">
        <v>1</v>
      </c>
      <c r="AC2" s="12" t="s">
        <v>5</v>
      </c>
    </row>
    <row r="3" spans="1:27" ht="21" thickBot="1">
      <c r="A3" s="3"/>
      <c r="B3" s="77"/>
      <c r="C3" s="88"/>
      <c r="H3" s="3"/>
      <c r="I3" s="3"/>
      <c r="J3" s="3"/>
      <c r="K3" s="3"/>
      <c r="L3" s="3"/>
      <c r="M3" s="3"/>
      <c r="N3" s="3"/>
      <c r="O3" s="3"/>
      <c r="P3" s="3"/>
      <c r="Q3" s="3"/>
      <c r="T3" s="118"/>
      <c r="U3" s="118"/>
      <c r="V3" s="118"/>
      <c r="W3" s="118"/>
      <c r="X3" s="118"/>
      <c r="Y3" s="118"/>
      <c r="Z3" s="118"/>
      <c r="AA3" s="10"/>
    </row>
    <row r="4" spans="2:29" ht="20.25">
      <c r="B4" s="67"/>
      <c r="C4" s="89"/>
      <c r="D4" s="15"/>
      <c r="E4" s="16"/>
      <c r="F4" s="16"/>
      <c r="G4" s="17"/>
      <c r="H4" s="15"/>
      <c r="I4" s="16"/>
      <c r="J4" s="16"/>
      <c r="K4" s="17"/>
      <c r="L4" s="15"/>
      <c r="M4" s="16"/>
      <c r="N4" s="16"/>
      <c r="O4" s="17"/>
      <c r="P4" s="18" t="s">
        <v>6</v>
      </c>
      <c r="Q4" s="19"/>
      <c r="R4" s="67"/>
      <c r="T4" s="118"/>
      <c r="U4" s="118"/>
      <c r="V4" s="118"/>
      <c r="W4" s="118"/>
      <c r="X4" s="118"/>
      <c r="Y4" s="118"/>
      <c r="Z4" s="118"/>
      <c r="AA4" s="10"/>
      <c r="AB4" s="5">
        <v>3</v>
      </c>
      <c r="AC4" s="5" t="s">
        <v>7</v>
      </c>
    </row>
    <row r="5" spans="2:29" ht="20.25">
      <c r="B5" s="78"/>
      <c r="C5" s="90"/>
      <c r="D5" s="119" t="s">
        <v>8</v>
      </c>
      <c r="E5" s="119"/>
      <c r="F5" s="119"/>
      <c r="G5" s="119"/>
      <c r="H5" s="119" t="s">
        <v>9</v>
      </c>
      <c r="I5" s="119"/>
      <c r="J5" s="119"/>
      <c r="K5" s="119"/>
      <c r="L5" s="119" t="s">
        <v>10</v>
      </c>
      <c r="M5" s="119"/>
      <c r="N5" s="119"/>
      <c r="O5" s="119"/>
      <c r="P5" s="22" t="s">
        <v>11</v>
      </c>
      <c r="Q5" s="21"/>
      <c r="R5" s="68"/>
      <c r="T5" s="118"/>
      <c r="U5" s="118"/>
      <c r="V5" s="118"/>
      <c r="W5" s="118"/>
      <c r="X5" s="118"/>
      <c r="Y5" s="118"/>
      <c r="Z5" s="118"/>
      <c r="AA5" s="10"/>
      <c r="AB5" s="5">
        <v>6</v>
      </c>
      <c r="AC5" s="5" t="s">
        <v>12</v>
      </c>
    </row>
    <row r="6" spans="1:30" ht="21" thickBot="1">
      <c r="A6" s="1" t="s">
        <v>13</v>
      </c>
      <c r="B6" s="79" t="s">
        <v>14</v>
      </c>
      <c r="C6" s="29" t="s">
        <v>15</v>
      </c>
      <c r="D6" s="24" t="s">
        <v>16</v>
      </c>
      <c r="E6" s="25" t="s">
        <v>16</v>
      </c>
      <c r="F6" s="25" t="s">
        <v>16</v>
      </c>
      <c r="G6" s="26" t="s">
        <v>17</v>
      </c>
      <c r="H6" s="27" t="s">
        <v>16</v>
      </c>
      <c r="I6" s="25" t="s">
        <v>16</v>
      </c>
      <c r="J6" s="25" t="s">
        <v>16</v>
      </c>
      <c r="K6" s="28" t="s">
        <v>17</v>
      </c>
      <c r="L6" s="24" t="s">
        <v>16</v>
      </c>
      <c r="M6" s="25" t="s">
        <v>16</v>
      </c>
      <c r="N6" s="25" t="s">
        <v>16</v>
      </c>
      <c r="O6" s="26" t="s">
        <v>17</v>
      </c>
      <c r="P6" s="23" t="s">
        <v>17</v>
      </c>
      <c r="Q6" s="29" t="s">
        <v>18</v>
      </c>
      <c r="R6" s="69" t="s">
        <v>19</v>
      </c>
      <c r="T6" s="118"/>
      <c r="U6" s="118"/>
      <c r="V6" s="118"/>
      <c r="W6" s="118"/>
      <c r="X6" s="118"/>
      <c r="Y6" s="118"/>
      <c r="Z6" s="118"/>
      <c r="AA6" s="10"/>
      <c r="AB6" s="4"/>
      <c r="AC6" s="4"/>
      <c r="AD6" s="5" t="s">
        <v>20</v>
      </c>
    </row>
    <row r="7" spans="1:19" ht="20.25">
      <c r="A7" s="3"/>
      <c r="B7" s="77"/>
      <c r="C7" s="88"/>
      <c r="H7" s="3"/>
      <c r="I7" s="3"/>
      <c r="J7" s="3"/>
      <c r="K7" s="3"/>
      <c r="L7" s="3"/>
      <c r="M7" s="3"/>
      <c r="N7" s="3"/>
      <c r="O7" s="3"/>
      <c r="P7" s="3"/>
      <c r="Q7" s="30"/>
      <c r="S7" s="121" t="str">
        <f>IF(Z8=TRUE,"TIE"," ")</f>
        <v> </v>
      </c>
    </row>
    <row r="8" spans="1:27" ht="30.75" customHeight="1">
      <c r="A8" s="13"/>
      <c r="B8" s="77" t="s">
        <v>26</v>
      </c>
      <c r="C8" s="91" t="s">
        <v>21</v>
      </c>
      <c r="D8" s="1">
        <v>15</v>
      </c>
      <c r="E8" s="1"/>
      <c r="F8" s="1"/>
      <c r="G8" s="1"/>
      <c r="Q8" s="30"/>
      <c r="S8" s="121"/>
      <c r="X8" s="32"/>
      <c r="Y8" s="32"/>
      <c r="Z8" s="32" t="b">
        <f>OR(Z9&gt;1,T9&gt;1)</f>
        <v>0</v>
      </c>
      <c r="AA8" s="32"/>
    </row>
    <row r="9" spans="4:26" ht="9.75" customHeight="1">
      <c r="D9" s="1"/>
      <c r="E9" s="1"/>
      <c r="F9" s="1"/>
      <c r="G9" s="1"/>
      <c r="H9" s="33"/>
      <c r="I9" s="33"/>
      <c r="J9" s="33"/>
      <c r="M9" s="33"/>
      <c r="N9" s="33"/>
      <c r="Q9" s="30"/>
      <c r="S9" s="121"/>
      <c r="T9" s="5">
        <f>SUM(U10:U25)</f>
        <v>0</v>
      </c>
      <c r="Z9" s="5">
        <f>SUM(AA10:AA25)</f>
        <v>1</v>
      </c>
    </row>
    <row r="10" spans="1:34" ht="45.75" customHeight="1">
      <c r="A10" s="34" t="s">
        <v>24</v>
      </c>
      <c r="B10" s="80" t="s">
        <v>80</v>
      </c>
      <c r="C10" s="92" t="s">
        <v>53</v>
      </c>
      <c r="D10" s="36">
        <v>4</v>
      </c>
      <c r="E10" s="37">
        <v>6</v>
      </c>
      <c r="F10" s="37">
        <v>7</v>
      </c>
      <c r="G10" s="38">
        <v>17</v>
      </c>
      <c r="H10" s="39">
        <v>4</v>
      </c>
      <c r="I10" s="40">
        <v>6</v>
      </c>
      <c r="J10" s="40">
        <v>6.5</v>
      </c>
      <c r="K10" s="38">
        <v>16.5</v>
      </c>
      <c r="L10" s="36">
        <v>5</v>
      </c>
      <c r="M10" s="41">
        <v>6</v>
      </c>
      <c r="N10" s="41">
        <v>7</v>
      </c>
      <c r="O10" s="38">
        <v>18</v>
      </c>
      <c r="P10" s="42">
        <v>17.166666666666668</v>
      </c>
      <c r="Q10" s="86" t="s">
        <v>4</v>
      </c>
      <c r="R10" s="70" t="s">
        <v>169</v>
      </c>
      <c r="T10" s="5" t="b">
        <f aca="true" t="shared" si="0" ref="T10:T23">AND($T$26&lt;22,P10=$T$26)</f>
        <v>0</v>
      </c>
      <c r="U10" s="5">
        <f aca="true" t="shared" si="1" ref="U10:U23">IF(T10=TRUE,1,0)</f>
        <v>0</v>
      </c>
      <c r="V10" s="5" t="b">
        <f aca="true" t="shared" si="2" ref="V10:V23">AND($T$9=0,P10&gt;21.99)</f>
        <v>0</v>
      </c>
      <c r="W10" s="5">
        <f aca="true" t="shared" si="3" ref="W10:W23">IF(V10=TRUE,1,0)</f>
        <v>0</v>
      </c>
      <c r="X10" s="5" t="b">
        <f aca="true" t="shared" si="4" ref="X10:X24">AND($T$9=0,P10=$X$26)</f>
        <v>0</v>
      </c>
      <c r="Y10" s="5">
        <f aca="true" t="shared" si="5" ref="Y10:Y23">IF(X10=TRUE,2,0)</f>
        <v>0</v>
      </c>
      <c r="Z10" s="5" t="b">
        <f aca="true" t="shared" si="6" ref="Z10:Z24">AND(AB10=MAX($AB$10:$AB$25))</f>
        <v>0</v>
      </c>
      <c r="AA10" s="5">
        <f aca="true" t="shared" si="7" ref="AA10:AA23">IF(Z10=TRUE,1,0)</f>
        <v>0</v>
      </c>
      <c r="AB10" s="5">
        <f aca="true" t="shared" si="8" ref="AB10:AB23">T10+(V10*2)+W10+X10+Y10</f>
        <v>0</v>
      </c>
      <c r="AD10" s="43">
        <f aca="true" t="shared" si="9" ref="AD10:AD23">P10</f>
        <v>17.166666666666668</v>
      </c>
      <c r="AF10" s="44" t="str">
        <f>CONCATENATE("Score: ",ROUND(P10,1),"/30")</f>
        <v>Score: 17.2/30</v>
      </c>
      <c r="AG10" s="44">
        <f>IF(Q10="HM","Honorable Mention",IF(Q10="PM","Print of the Month",""))</f>
      </c>
      <c r="AH10" s="4" t="str">
        <f>CONCATENATE("'",B10,"'"," by ",C10,CHAR(10),AF10,CHAR(10),AG10,CHAR(10),"Judges Comments: ",R10)</f>
        <v>'Bear Paws' by Bob Anderson
Score: 17.2/30
Judges Comments: interesting color choice, composition needs more room, choose a lower perspective and get more paws, appears washed out - does not add to the image, needs more sharpness</v>
      </c>
    </row>
    <row r="11" spans="1:34" ht="45.75" customHeight="1">
      <c r="A11" s="34" t="s">
        <v>24</v>
      </c>
      <c r="B11" s="80" t="s">
        <v>83</v>
      </c>
      <c r="C11" s="92" t="s">
        <v>31</v>
      </c>
      <c r="D11" s="36">
        <v>6</v>
      </c>
      <c r="E11" s="37">
        <v>6</v>
      </c>
      <c r="F11" s="37">
        <v>6.5</v>
      </c>
      <c r="G11" s="38">
        <v>18.5</v>
      </c>
      <c r="H11" s="39">
        <v>6</v>
      </c>
      <c r="I11" s="41">
        <v>6</v>
      </c>
      <c r="J11" s="41">
        <v>6.5</v>
      </c>
      <c r="K11" s="38">
        <v>18.5</v>
      </c>
      <c r="L11" s="36">
        <v>7</v>
      </c>
      <c r="M11" s="41">
        <v>7</v>
      </c>
      <c r="N11" s="41">
        <v>7</v>
      </c>
      <c r="O11" s="38">
        <v>21</v>
      </c>
      <c r="P11" s="42">
        <v>19.333333333333332</v>
      </c>
      <c r="Q11" s="86" t="s">
        <v>4</v>
      </c>
      <c r="R11" s="70" t="s">
        <v>225</v>
      </c>
      <c r="T11" s="5" t="b">
        <f t="shared" si="0"/>
        <v>0</v>
      </c>
      <c r="U11" s="5">
        <f t="shared" si="1"/>
        <v>0</v>
      </c>
      <c r="V11" s="5" t="b">
        <f t="shared" si="2"/>
        <v>0</v>
      </c>
      <c r="W11" s="5">
        <f t="shared" si="3"/>
        <v>0</v>
      </c>
      <c r="X11" s="5" t="b">
        <f t="shared" si="4"/>
        <v>0</v>
      </c>
      <c r="Y11" s="5">
        <f t="shared" si="5"/>
        <v>0</v>
      </c>
      <c r="Z11" s="5" t="b">
        <f t="shared" si="6"/>
        <v>0</v>
      </c>
      <c r="AA11" s="5">
        <f t="shared" si="7"/>
        <v>0</v>
      </c>
      <c r="AB11" s="5">
        <f t="shared" si="8"/>
        <v>0</v>
      </c>
      <c r="AD11" s="43">
        <f t="shared" si="9"/>
        <v>19.333333333333332</v>
      </c>
      <c r="AF11" s="44" t="str">
        <f aca="true" t="shared" si="10" ref="AF11:AF23">CONCATENATE("Score: ",ROUND(P11,1),"/30")</f>
        <v>Score: 19.3/30</v>
      </c>
      <c r="AG11" s="44">
        <f aca="true" t="shared" si="11" ref="AG11:AG23">IF(Q11="HM","Honorable Mention",IF(Q11="PM","Print of the Month",""))</f>
      </c>
      <c r="AH11" s="4" t="str">
        <f aca="true" t="shared" si="12" ref="AH11:AH23">CONCATENATE("'",B11,"'"," by ",C11,CHAR(10),AF11,CHAR(10),AG11,CHAR(10),"Judges Comments: ",R11)</f>
        <v>'Gateway to the North' by Cathy Anderson
Score: 19.3/30
Judges Comments: polar bears are a nice touch, paw prints leading away enhance, too much negative space on the right side, a lot to look at - too busy</v>
      </c>
    </row>
    <row r="12" spans="1:34" ht="45.75" customHeight="1">
      <c r="A12" s="34" t="s">
        <v>24</v>
      </c>
      <c r="B12" s="80" t="s">
        <v>84</v>
      </c>
      <c r="C12" s="92" t="s">
        <v>48</v>
      </c>
      <c r="D12" s="36">
        <v>6</v>
      </c>
      <c r="E12" s="37">
        <v>6.5</v>
      </c>
      <c r="F12" s="37">
        <v>7</v>
      </c>
      <c r="G12" s="38">
        <v>19.5</v>
      </c>
      <c r="H12" s="39">
        <v>6</v>
      </c>
      <c r="I12" s="41">
        <v>6.5</v>
      </c>
      <c r="J12" s="41">
        <v>7</v>
      </c>
      <c r="K12" s="38">
        <v>19.5</v>
      </c>
      <c r="L12" s="36">
        <v>6</v>
      </c>
      <c r="M12" s="41">
        <v>6</v>
      </c>
      <c r="N12" s="41">
        <v>7</v>
      </c>
      <c r="O12" s="38">
        <v>19</v>
      </c>
      <c r="P12" s="42">
        <v>19.333333333333332</v>
      </c>
      <c r="Q12" s="86" t="s">
        <v>4</v>
      </c>
      <c r="R12" s="70" t="s">
        <v>171</v>
      </c>
      <c r="T12" s="5" t="b">
        <f t="shared" si="0"/>
        <v>0</v>
      </c>
      <c r="U12" s="5">
        <f t="shared" si="1"/>
        <v>0</v>
      </c>
      <c r="V12" s="5" t="b">
        <f t="shared" si="2"/>
        <v>0</v>
      </c>
      <c r="W12" s="5">
        <f t="shared" si="3"/>
        <v>0</v>
      </c>
      <c r="X12" s="5" t="b">
        <f t="shared" si="4"/>
        <v>0</v>
      </c>
      <c r="Y12" s="5">
        <f t="shared" si="5"/>
        <v>0</v>
      </c>
      <c r="Z12" s="5" t="b">
        <f t="shared" si="6"/>
        <v>0</v>
      </c>
      <c r="AA12" s="5">
        <f t="shared" si="7"/>
        <v>0</v>
      </c>
      <c r="AB12" s="5">
        <f t="shared" si="8"/>
        <v>0</v>
      </c>
      <c r="AD12" s="43">
        <f t="shared" si="9"/>
        <v>19.333333333333332</v>
      </c>
      <c r="AF12" s="44" t="str">
        <f t="shared" si="10"/>
        <v>Score: 19.3/30</v>
      </c>
      <c r="AG12" s="44">
        <f t="shared" si="11"/>
      </c>
      <c r="AH12" s="4" t="str">
        <f t="shared" si="12"/>
        <v>'In the Beginning' by Gordon Sukut
Score: 19.3/30
Judges Comments: perplexing, too close to the center for comfort, title fits</v>
      </c>
    </row>
    <row r="13" spans="1:34" ht="45.75" customHeight="1">
      <c r="A13" s="34" t="s">
        <v>24</v>
      </c>
      <c r="B13" s="80" t="s">
        <v>142</v>
      </c>
      <c r="C13" s="92" t="s">
        <v>49</v>
      </c>
      <c r="D13" s="36">
        <v>6</v>
      </c>
      <c r="E13" s="37">
        <v>6.5</v>
      </c>
      <c r="F13" s="37">
        <v>6.5</v>
      </c>
      <c r="G13" s="38">
        <v>19</v>
      </c>
      <c r="H13" s="39">
        <v>6</v>
      </c>
      <c r="I13" s="41">
        <v>6.5</v>
      </c>
      <c r="J13" s="41">
        <v>6.5</v>
      </c>
      <c r="K13" s="38">
        <v>19</v>
      </c>
      <c r="L13" s="36">
        <v>6</v>
      </c>
      <c r="M13" s="41">
        <v>7</v>
      </c>
      <c r="N13" s="41">
        <v>7</v>
      </c>
      <c r="O13" s="38">
        <v>20</v>
      </c>
      <c r="P13" s="42">
        <v>19.333333333333332</v>
      </c>
      <c r="Q13" s="86" t="s">
        <v>4</v>
      </c>
      <c r="R13" s="70" t="s">
        <v>180</v>
      </c>
      <c r="T13" s="5" t="b">
        <f t="shared" si="0"/>
        <v>0</v>
      </c>
      <c r="U13" s="5">
        <f t="shared" si="1"/>
        <v>0</v>
      </c>
      <c r="V13" s="5" t="b">
        <f t="shared" si="2"/>
        <v>0</v>
      </c>
      <c r="W13" s="5">
        <f t="shared" si="3"/>
        <v>0</v>
      </c>
      <c r="X13" s="5" t="b">
        <f t="shared" si="4"/>
        <v>0</v>
      </c>
      <c r="Y13" s="5">
        <f t="shared" si="5"/>
        <v>0</v>
      </c>
      <c r="Z13" s="5" t="b">
        <f t="shared" si="6"/>
        <v>0</v>
      </c>
      <c r="AA13" s="5">
        <f t="shared" si="7"/>
        <v>0</v>
      </c>
      <c r="AB13" s="5">
        <f t="shared" si="8"/>
        <v>0</v>
      </c>
      <c r="AD13" s="43">
        <f t="shared" si="9"/>
        <v>19.333333333333332</v>
      </c>
      <c r="AF13" s="44" t="str">
        <f t="shared" si="10"/>
        <v>Score: 19.3/30</v>
      </c>
      <c r="AG13" s="44">
        <f t="shared" si="11"/>
      </c>
      <c r="AH13" s="4" t="str">
        <f t="shared" si="12"/>
        <v>'Hanging Tree' by Ian Sutherland
Score: 19.3/30
Judges Comments: very high-key with lots of negative space - the balance is a little off (move the negative space to the right to go with the flow of the tree), good title, </v>
      </c>
    </row>
    <row r="14" spans="1:34" ht="63.75" customHeight="1">
      <c r="A14" s="34" t="s">
        <v>24</v>
      </c>
      <c r="B14" s="80" t="s">
        <v>91</v>
      </c>
      <c r="C14" s="92" t="s">
        <v>38</v>
      </c>
      <c r="D14" s="36">
        <v>6</v>
      </c>
      <c r="E14" s="37">
        <v>7</v>
      </c>
      <c r="F14" s="37">
        <v>7</v>
      </c>
      <c r="G14" s="38">
        <v>20</v>
      </c>
      <c r="H14" s="39">
        <v>6</v>
      </c>
      <c r="I14" s="41">
        <v>6.5</v>
      </c>
      <c r="J14" s="41">
        <v>7</v>
      </c>
      <c r="K14" s="38">
        <v>19.5</v>
      </c>
      <c r="L14" s="36">
        <v>6</v>
      </c>
      <c r="M14" s="41">
        <v>7.5</v>
      </c>
      <c r="N14" s="41">
        <v>7</v>
      </c>
      <c r="O14" s="38">
        <v>20.5</v>
      </c>
      <c r="P14" s="42">
        <v>20</v>
      </c>
      <c r="Q14" s="86" t="s">
        <v>4</v>
      </c>
      <c r="R14" s="70" t="s">
        <v>179</v>
      </c>
      <c r="T14" s="5" t="b">
        <f t="shared" si="0"/>
        <v>0</v>
      </c>
      <c r="U14" s="5">
        <f t="shared" si="1"/>
        <v>0</v>
      </c>
      <c r="V14" s="5" t="b">
        <f t="shared" si="2"/>
        <v>0</v>
      </c>
      <c r="W14" s="5">
        <f t="shared" si="3"/>
        <v>0</v>
      </c>
      <c r="X14" s="5" t="b">
        <f t="shared" si="4"/>
        <v>0</v>
      </c>
      <c r="Y14" s="5">
        <f t="shared" si="5"/>
        <v>0</v>
      </c>
      <c r="Z14" s="5" t="b">
        <f t="shared" si="6"/>
        <v>0</v>
      </c>
      <c r="AA14" s="5">
        <f t="shared" si="7"/>
        <v>0</v>
      </c>
      <c r="AB14" s="5">
        <f t="shared" si="8"/>
        <v>0</v>
      </c>
      <c r="AD14" s="43">
        <f t="shared" si="9"/>
        <v>20</v>
      </c>
      <c r="AF14" s="44" t="str">
        <f t="shared" si="10"/>
        <v>Score: 20/30</v>
      </c>
      <c r="AG14" s="44">
        <f t="shared" si="11"/>
      </c>
      <c r="AH14" s="4" t="str">
        <f t="shared" si="12"/>
        <v>'Silence' by Gayvin Franson
Score: 20/30
Judges Comments: interesting subject - there seems to be a story here, nice effect on the subject, soften the edges a bit to make the composite more realistic, two different color temperatures in the composite as well (add a subtle color overlay on all the layers)</v>
      </c>
    </row>
    <row r="15" spans="1:34" ht="63.75" customHeight="1">
      <c r="A15" s="34" t="s">
        <v>24</v>
      </c>
      <c r="B15" s="80" t="s">
        <v>90</v>
      </c>
      <c r="C15" s="92" t="s">
        <v>136</v>
      </c>
      <c r="D15" s="36">
        <v>6</v>
      </c>
      <c r="E15" s="37">
        <v>8</v>
      </c>
      <c r="F15" s="37">
        <v>7.5</v>
      </c>
      <c r="G15" s="38">
        <v>21.5</v>
      </c>
      <c r="H15" s="39">
        <v>6</v>
      </c>
      <c r="I15" s="41">
        <v>7</v>
      </c>
      <c r="J15" s="41">
        <v>7</v>
      </c>
      <c r="K15" s="38">
        <v>20</v>
      </c>
      <c r="L15" s="36">
        <v>6</v>
      </c>
      <c r="M15" s="41">
        <v>8</v>
      </c>
      <c r="N15" s="41">
        <v>7</v>
      </c>
      <c r="O15" s="38">
        <v>21</v>
      </c>
      <c r="P15" s="42">
        <v>20.833333333333332</v>
      </c>
      <c r="Q15" s="86" t="s">
        <v>4</v>
      </c>
      <c r="R15" s="70" t="s">
        <v>178</v>
      </c>
      <c r="T15" s="5" t="b">
        <f t="shared" si="0"/>
        <v>0</v>
      </c>
      <c r="U15" s="5">
        <f t="shared" si="1"/>
        <v>0</v>
      </c>
      <c r="V15" s="5" t="b">
        <f t="shared" si="2"/>
        <v>0</v>
      </c>
      <c r="W15" s="5">
        <f t="shared" si="3"/>
        <v>0</v>
      </c>
      <c r="X15" s="5" t="b">
        <f t="shared" si="4"/>
        <v>0</v>
      </c>
      <c r="Y15" s="5">
        <f t="shared" si="5"/>
        <v>0</v>
      </c>
      <c r="Z15" s="5" t="b">
        <f t="shared" si="6"/>
        <v>0</v>
      </c>
      <c r="AA15" s="5">
        <f t="shared" si="7"/>
        <v>0</v>
      </c>
      <c r="AB15" s="5">
        <f t="shared" si="8"/>
        <v>0</v>
      </c>
      <c r="AD15" s="43">
        <f t="shared" si="9"/>
        <v>20.833333333333332</v>
      </c>
      <c r="AF15" s="44" t="str">
        <f t="shared" si="10"/>
        <v>Score: 20.8/30</v>
      </c>
      <c r="AG15" s="44">
        <f t="shared" si="11"/>
      </c>
      <c r="AH15" s="4" t="str">
        <f t="shared" si="12"/>
        <v>'Shadows 'N Light' by Lorilee Guenter
Score: 20.8/30
Judges Comments: nice diagonal, center flower is nice and crisp, red rose is nice - may have been a stronger image with it in the center, perhaps add some more highlights to the red rose to make it pop out a little more</v>
      </c>
    </row>
    <row r="16" spans="1:34" ht="45.75" customHeight="1">
      <c r="A16" s="34" t="s">
        <v>24</v>
      </c>
      <c r="B16" s="80" t="s">
        <v>82</v>
      </c>
      <c r="C16" s="92" t="s">
        <v>39</v>
      </c>
      <c r="D16" s="36">
        <v>7</v>
      </c>
      <c r="E16" s="37">
        <v>7</v>
      </c>
      <c r="F16" s="37">
        <v>7.5</v>
      </c>
      <c r="G16" s="38">
        <v>21.5</v>
      </c>
      <c r="H16" s="39">
        <v>7</v>
      </c>
      <c r="I16" s="41">
        <v>6</v>
      </c>
      <c r="J16" s="41">
        <v>7.5</v>
      </c>
      <c r="K16" s="38">
        <v>20.5</v>
      </c>
      <c r="L16" s="36">
        <v>7</v>
      </c>
      <c r="M16" s="41">
        <v>7</v>
      </c>
      <c r="N16" s="41">
        <v>7.5</v>
      </c>
      <c r="O16" s="38">
        <v>21.5</v>
      </c>
      <c r="P16" s="42">
        <v>21.166666666666668</v>
      </c>
      <c r="Q16" s="86" t="s">
        <v>4</v>
      </c>
      <c r="R16" s="70" t="s">
        <v>170</v>
      </c>
      <c r="T16" s="5" t="b">
        <f t="shared" si="0"/>
        <v>0</v>
      </c>
      <c r="U16" s="5">
        <f t="shared" si="1"/>
        <v>0</v>
      </c>
      <c r="V16" s="5" t="b">
        <f t="shared" si="2"/>
        <v>0</v>
      </c>
      <c r="W16" s="5">
        <f t="shared" si="3"/>
        <v>0</v>
      </c>
      <c r="X16" s="5" t="b">
        <f t="shared" si="4"/>
        <v>0</v>
      </c>
      <c r="Y16" s="5">
        <f t="shared" si="5"/>
        <v>0</v>
      </c>
      <c r="Z16" s="5" t="b">
        <f t="shared" si="6"/>
        <v>0</v>
      </c>
      <c r="AA16" s="5">
        <f t="shared" si="7"/>
        <v>0</v>
      </c>
      <c r="AB16" s="5">
        <f t="shared" si="8"/>
        <v>0</v>
      </c>
      <c r="AD16" s="43">
        <f t="shared" si="9"/>
        <v>21.166666666666668</v>
      </c>
      <c r="AF16" s="44" t="str">
        <f t="shared" si="10"/>
        <v>Score: 21.2/30</v>
      </c>
      <c r="AG16" s="44">
        <f t="shared" si="11"/>
      </c>
      <c r="AH16" s="4" t="str">
        <f t="shared" si="12"/>
        <v>'From the Pit of Hell' by Ken Greenhorn
Score: 21.2/30
Judges Comments: flames in the eyes are interesting, color toning works, composite elements are a little too different - looks too pieced together - needs a little more blending</v>
      </c>
    </row>
    <row r="17" spans="1:34" ht="45.75" customHeight="1">
      <c r="A17" s="34" t="s">
        <v>24</v>
      </c>
      <c r="B17" s="80" t="s">
        <v>89</v>
      </c>
      <c r="C17" s="92" t="s">
        <v>47</v>
      </c>
      <c r="D17" s="36">
        <v>8</v>
      </c>
      <c r="E17" s="37">
        <v>6</v>
      </c>
      <c r="F17" s="37">
        <v>7.5</v>
      </c>
      <c r="G17" s="38">
        <v>21.5</v>
      </c>
      <c r="H17" s="39">
        <v>7</v>
      </c>
      <c r="I17" s="41">
        <v>7</v>
      </c>
      <c r="J17" s="41">
        <v>7.5</v>
      </c>
      <c r="K17" s="38">
        <v>21.5</v>
      </c>
      <c r="L17" s="36">
        <v>8</v>
      </c>
      <c r="M17" s="41">
        <v>6</v>
      </c>
      <c r="N17" s="41">
        <v>7.5</v>
      </c>
      <c r="O17" s="38">
        <v>21.5</v>
      </c>
      <c r="P17" s="42">
        <v>21.5</v>
      </c>
      <c r="Q17" s="86" t="s">
        <v>4</v>
      </c>
      <c r="R17" s="70" t="s">
        <v>176</v>
      </c>
      <c r="T17" s="5" t="b">
        <f t="shared" si="0"/>
        <v>0</v>
      </c>
      <c r="U17" s="5">
        <f t="shared" si="1"/>
        <v>0</v>
      </c>
      <c r="V17" s="5" t="b">
        <f t="shared" si="2"/>
        <v>0</v>
      </c>
      <c r="W17" s="5">
        <f t="shared" si="3"/>
        <v>0</v>
      </c>
      <c r="X17" s="5" t="b">
        <f t="shared" si="4"/>
        <v>0</v>
      </c>
      <c r="Y17" s="5">
        <f t="shared" si="5"/>
        <v>0</v>
      </c>
      <c r="Z17" s="5" t="b">
        <f t="shared" si="6"/>
        <v>0</v>
      </c>
      <c r="AA17" s="5">
        <f t="shared" si="7"/>
        <v>0</v>
      </c>
      <c r="AB17" s="5">
        <f t="shared" si="8"/>
        <v>0</v>
      </c>
      <c r="AD17" s="43">
        <f t="shared" si="9"/>
        <v>21.5</v>
      </c>
      <c r="AF17" s="44" t="str">
        <f t="shared" si="10"/>
        <v>Score: 21.5/30</v>
      </c>
      <c r="AG17" s="44">
        <f t="shared" si="11"/>
      </c>
      <c r="AH17" s="4" t="str">
        <f t="shared" si="12"/>
        <v>'Pitcheresque' by Barry Singer
Score: 21.5/30
Judges Comments: nice play on words - title works with this image, eyes are nicely drawn to the subject, coloring and high-key works well, soften the left side a little to match the bowl</v>
      </c>
    </row>
    <row r="18" spans="1:34" ht="45.75" customHeight="1">
      <c r="A18" s="34" t="s">
        <v>24</v>
      </c>
      <c r="B18" s="80" t="s">
        <v>86</v>
      </c>
      <c r="C18" s="92" t="s">
        <v>46</v>
      </c>
      <c r="D18" s="36">
        <v>7</v>
      </c>
      <c r="E18" s="37">
        <v>7</v>
      </c>
      <c r="F18" s="37">
        <v>7.5</v>
      </c>
      <c r="G18" s="38">
        <v>21.5</v>
      </c>
      <c r="H18" s="39">
        <v>7</v>
      </c>
      <c r="I18" s="41">
        <v>7</v>
      </c>
      <c r="J18" s="41">
        <v>7.5</v>
      </c>
      <c r="K18" s="38">
        <v>21.5</v>
      </c>
      <c r="L18" s="36">
        <v>7</v>
      </c>
      <c r="M18" s="41">
        <v>7</v>
      </c>
      <c r="N18" s="41">
        <v>8</v>
      </c>
      <c r="O18" s="38">
        <v>22</v>
      </c>
      <c r="P18" s="42">
        <v>21.666666666666668</v>
      </c>
      <c r="Q18" s="86" t="s">
        <v>4</v>
      </c>
      <c r="R18" s="70" t="s">
        <v>173</v>
      </c>
      <c r="T18" s="5" t="b">
        <f t="shared" si="0"/>
        <v>0</v>
      </c>
      <c r="U18" s="5">
        <f t="shared" si="1"/>
        <v>0</v>
      </c>
      <c r="V18" s="5" t="b">
        <f t="shared" si="2"/>
        <v>0</v>
      </c>
      <c r="W18" s="5">
        <f t="shared" si="3"/>
        <v>0</v>
      </c>
      <c r="X18" s="5" t="b">
        <f t="shared" si="4"/>
        <v>0</v>
      </c>
      <c r="Y18" s="5">
        <f t="shared" si="5"/>
        <v>0</v>
      </c>
      <c r="Z18" s="5" t="b">
        <f t="shared" si="6"/>
        <v>0</v>
      </c>
      <c r="AA18" s="5">
        <f t="shared" si="7"/>
        <v>0</v>
      </c>
      <c r="AB18" s="5">
        <f t="shared" si="8"/>
        <v>0</v>
      </c>
      <c r="AD18" s="43">
        <f t="shared" si="9"/>
        <v>21.666666666666668</v>
      </c>
      <c r="AF18" s="44" t="str">
        <f t="shared" si="10"/>
        <v>Score: 21.7/30</v>
      </c>
      <c r="AG18" s="44">
        <f t="shared" si="11"/>
      </c>
      <c r="AH18" s="4" t="str">
        <f t="shared" si="12"/>
        <v>'Mansion Reflection' by Dale Read
Score: 21.7/30
Judges Comments: nice low key, reflection well done, lighting needs more feathering to look more natural, color toning needs a little work to make it a really good night image</v>
      </c>
    </row>
    <row r="19" spans="1:34" ht="45.75" customHeight="1">
      <c r="A19" s="34" t="s">
        <v>24</v>
      </c>
      <c r="B19" s="80" t="s">
        <v>141</v>
      </c>
      <c r="C19" s="92" t="s">
        <v>33</v>
      </c>
      <c r="D19" s="36">
        <v>7</v>
      </c>
      <c r="E19" s="37">
        <v>7</v>
      </c>
      <c r="F19" s="37">
        <v>7</v>
      </c>
      <c r="G19" s="38">
        <v>21</v>
      </c>
      <c r="H19" s="39">
        <v>8</v>
      </c>
      <c r="I19" s="41">
        <v>8</v>
      </c>
      <c r="J19" s="41">
        <v>7</v>
      </c>
      <c r="K19" s="38">
        <v>23</v>
      </c>
      <c r="L19" s="36">
        <v>8</v>
      </c>
      <c r="M19" s="41">
        <v>7</v>
      </c>
      <c r="N19" s="41">
        <v>7</v>
      </c>
      <c r="O19" s="38">
        <v>22</v>
      </c>
      <c r="P19" s="42">
        <v>22</v>
      </c>
      <c r="Q19" s="86" t="s">
        <v>7</v>
      </c>
      <c r="R19" s="70" t="s">
        <v>177</v>
      </c>
      <c r="T19" s="5" t="b">
        <f t="shared" si="0"/>
        <v>0</v>
      </c>
      <c r="U19" s="5">
        <f t="shared" si="1"/>
        <v>0</v>
      </c>
      <c r="V19" s="5" t="b">
        <f t="shared" si="2"/>
        <v>1</v>
      </c>
      <c r="W19" s="5">
        <f t="shared" si="3"/>
        <v>1</v>
      </c>
      <c r="X19" s="5" t="b">
        <f t="shared" si="4"/>
        <v>0</v>
      </c>
      <c r="Y19" s="5">
        <f t="shared" si="5"/>
        <v>0</v>
      </c>
      <c r="Z19" s="5" t="b">
        <f t="shared" si="6"/>
        <v>0</v>
      </c>
      <c r="AA19" s="5">
        <f t="shared" si="7"/>
        <v>0</v>
      </c>
      <c r="AB19" s="5">
        <f t="shared" si="8"/>
        <v>3</v>
      </c>
      <c r="AD19" s="43">
        <f t="shared" si="9"/>
        <v>22</v>
      </c>
      <c r="AF19" s="44" t="str">
        <f t="shared" si="10"/>
        <v>Score: 22/30</v>
      </c>
      <c r="AG19" s="44" t="str">
        <f t="shared" si="11"/>
        <v>Honorable Mention</v>
      </c>
      <c r="AH19" s="4" t="str">
        <f t="shared" si="12"/>
        <v>'Private Idaho - My Altered Reality' by Brian Barnhill
Score: 22/30
Honorable Mention
Judges Comments: nice contrast, sky has lots of detail, HDR or clarity effect is well done, nice to not see any halos, blackness in the clouds draws you away from the subject - crop some of them away perhaps</v>
      </c>
    </row>
    <row r="20" spans="1:34" ht="45.75" customHeight="1">
      <c r="A20" s="34" t="s">
        <v>24</v>
      </c>
      <c r="B20" s="80" t="s">
        <v>88</v>
      </c>
      <c r="C20" s="92" t="s">
        <v>32</v>
      </c>
      <c r="D20" s="36">
        <v>7</v>
      </c>
      <c r="E20" s="37">
        <v>7</v>
      </c>
      <c r="F20" s="37">
        <v>8</v>
      </c>
      <c r="G20" s="38">
        <v>22</v>
      </c>
      <c r="H20" s="39">
        <v>7</v>
      </c>
      <c r="I20" s="41">
        <v>8</v>
      </c>
      <c r="J20" s="41">
        <v>8</v>
      </c>
      <c r="K20" s="38">
        <v>23</v>
      </c>
      <c r="L20" s="36">
        <v>7</v>
      </c>
      <c r="M20" s="41">
        <v>7</v>
      </c>
      <c r="N20" s="41">
        <v>8</v>
      </c>
      <c r="O20" s="38">
        <v>22</v>
      </c>
      <c r="P20" s="42">
        <v>22.333333333333332</v>
      </c>
      <c r="Q20" s="86" t="s">
        <v>7</v>
      </c>
      <c r="R20" s="70" t="s">
        <v>175</v>
      </c>
      <c r="T20" s="5" t="b">
        <f t="shared" si="0"/>
        <v>0</v>
      </c>
      <c r="U20" s="5">
        <f t="shared" si="1"/>
        <v>0</v>
      </c>
      <c r="V20" s="5" t="b">
        <f t="shared" si="2"/>
        <v>1</v>
      </c>
      <c r="W20" s="5">
        <f t="shared" si="3"/>
        <v>1</v>
      </c>
      <c r="X20" s="5" t="b">
        <f t="shared" si="4"/>
        <v>0</v>
      </c>
      <c r="Y20" s="5">
        <f t="shared" si="5"/>
        <v>0</v>
      </c>
      <c r="Z20" s="5" t="b">
        <f t="shared" si="6"/>
        <v>0</v>
      </c>
      <c r="AA20" s="5">
        <f t="shared" si="7"/>
        <v>0</v>
      </c>
      <c r="AB20" s="5">
        <f t="shared" si="8"/>
        <v>3</v>
      </c>
      <c r="AD20" s="43">
        <f t="shared" si="9"/>
        <v>22.333333333333332</v>
      </c>
      <c r="AF20" s="44" t="str">
        <f t="shared" si="10"/>
        <v>Score: 22.3/30</v>
      </c>
      <c r="AG20" s="44" t="str">
        <f t="shared" si="11"/>
        <v>Honorable Mention</v>
      </c>
      <c r="AH20" s="4" t="str">
        <f t="shared" si="12"/>
        <v>'Midnight Run' by Cathy Baerg
Score: 22.3/30
Honorable Mention
Judges Comments: cool long exposure image that is well executed, framed well, crop some of the negative space out, </v>
      </c>
    </row>
    <row r="21" spans="1:34" ht="45.75" customHeight="1">
      <c r="A21" s="34" t="s">
        <v>24</v>
      </c>
      <c r="B21" s="80" t="s">
        <v>87</v>
      </c>
      <c r="C21" s="92" t="s">
        <v>34</v>
      </c>
      <c r="D21" s="36">
        <v>7</v>
      </c>
      <c r="E21" s="37">
        <v>6</v>
      </c>
      <c r="F21" s="37">
        <v>9.5</v>
      </c>
      <c r="G21" s="38">
        <v>22.5</v>
      </c>
      <c r="H21" s="39">
        <v>7</v>
      </c>
      <c r="I21" s="41">
        <v>6</v>
      </c>
      <c r="J21" s="41">
        <v>9.5</v>
      </c>
      <c r="K21" s="38">
        <v>22.5</v>
      </c>
      <c r="L21" s="36">
        <v>7</v>
      </c>
      <c r="M21" s="41">
        <v>7</v>
      </c>
      <c r="N21" s="41">
        <v>9.5</v>
      </c>
      <c r="O21" s="38">
        <v>23.5</v>
      </c>
      <c r="P21" s="42">
        <v>22.833333333333332</v>
      </c>
      <c r="Q21" s="86" t="s">
        <v>7</v>
      </c>
      <c r="R21" s="70" t="s">
        <v>174</v>
      </c>
      <c r="T21" s="5" t="b">
        <f t="shared" si="0"/>
        <v>0</v>
      </c>
      <c r="U21" s="5">
        <f t="shared" si="1"/>
        <v>0</v>
      </c>
      <c r="V21" s="5" t="b">
        <f t="shared" si="2"/>
        <v>1</v>
      </c>
      <c r="W21" s="5">
        <f t="shared" si="3"/>
        <v>1</v>
      </c>
      <c r="X21" s="5" t="b">
        <f t="shared" si="4"/>
        <v>0</v>
      </c>
      <c r="Y21" s="5">
        <f t="shared" si="5"/>
        <v>0</v>
      </c>
      <c r="Z21" s="5" t="b">
        <f t="shared" si="6"/>
        <v>0</v>
      </c>
      <c r="AA21" s="5">
        <f t="shared" si="7"/>
        <v>0</v>
      </c>
      <c r="AB21" s="5">
        <f t="shared" si="8"/>
        <v>3</v>
      </c>
      <c r="AD21" s="43">
        <f t="shared" si="9"/>
        <v>22.833333333333332</v>
      </c>
      <c r="AF21" s="44" t="str">
        <f t="shared" si="10"/>
        <v>Score: 22.8/30</v>
      </c>
      <c r="AG21" s="44" t="str">
        <f t="shared" si="11"/>
        <v>Honorable Mention</v>
      </c>
      <c r="AH21" s="4" t="str">
        <f t="shared" si="12"/>
        <v>'Marbleized' by Helen Brown
Score: 22.8/30
Honorable Mention
Judges Comments: really nice image, high-key done well, eyes are drawn around the subject, technically well done</v>
      </c>
    </row>
    <row r="22" spans="1:34" ht="45.75" customHeight="1">
      <c r="A22" s="34" t="s">
        <v>24</v>
      </c>
      <c r="B22" s="80" t="s">
        <v>81</v>
      </c>
      <c r="C22" s="92" t="s">
        <v>135</v>
      </c>
      <c r="D22" s="36">
        <v>8</v>
      </c>
      <c r="E22" s="37">
        <v>7</v>
      </c>
      <c r="F22" s="37">
        <v>8.5</v>
      </c>
      <c r="G22" s="38">
        <v>23.5</v>
      </c>
      <c r="H22" s="39">
        <v>8</v>
      </c>
      <c r="I22" s="37">
        <v>7</v>
      </c>
      <c r="J22" s="37">
        <v>8.5</v>
      </c>
      <c r="K22" s="38">
        <v>23.5</v>
      </c>
      <c r="L22" s="36">
        <v>8</v>
      </c>
      <c r="M22" s="41">
        <v>8</v>
      </c>
      <c r="N22" s="41">
        <v>8.5</v>
      </c>
      <c r="O22" s="38">
        <v>24.5</v>
      </c>
      <c r="P22" s="42">
        <v>23.833333333333332</v>
      </c>
      <c r="Q22" s="86" t="s">
        <v>7</v>
      </c>
      <c r="R22" s="70" t="s">
        <v>224</v>
      </c>
      <c r="T22" s="5" t="b">
        <f t="shared" si="0"/>
        <v>0</v>
      </c>
      <c r="U22" s="5">
        <f t="shared" si="1"/>
        <v>0</v>
      </c>
      <c r="V22" s="5" t="b">
        <f t="shared" si="2"/>
        <v>1</v>
      </c>
      <c r="W22" s="5">
        <f t="shared" si="3"/>
        <v>1</v>
      </c>
      <c r="X22" s="5" t="b">
        <f t="shared" si="4"/>
        <v>0</v>
      </c>
      <c r="Y22" s="5">
        <f t="shared" si="5"/>
        <v>0</v>
      </c>
      <c r="Z22" s="5" t="b">
        <f t="shared" si="6"/>
        <v>0</v>
      </c>
      <c r="AA22" s="5">
        <f t="shared" si="7"/>
        <v>0</v>
      </c>
      <c r="AB22" s="5">
        <f t="shared" si="8"/>
        <v>3</v>
      </c>
      <c r="AD22" s="43">
        <f t="shared" si="9"/>
        <v>23.833333333333332</v>
      </c>
      <c r="AF22" s="44" t="str">
        <f t="shared" si="10"/>
        <v>Score: 23.8/30</v>
      </c>
      <c r="AG22" s="44" t="str">
        <f t="shared" si="11"/>
        <v>Honorable Mention</v>
      </c>
      <c r="AH22" s="4" t="str">
        <f t="shared" si="12"/>
        <v>'Floating Lotus Finale' by Nina Henry
Score: 23.8/30
Honorable Mention
Judges Comments: lots of bright vibrant colors, nice reflections in the water, motion blur adds while still being sharp, nice composition</v>
      </c>
    </row>
    <row r="23" spans="1:34" ht="45.75" customHeight="1">
      <c r="A23" s="34" t="s">
        <v>24</v>
      </c>
      <c r="B23" s="80" t="s">
        <v>79</v>
      </c>
      <c r="C23" s="92" t="s">
        <v>44</v>
      </c>
      <c r="D23" s="36">
        <v>8</v>
      </c>
      <c r="E23" s="37">
        <v>7</v>
      </c>
      <c r="F23" s="37">
        <v>8.5</v>
      </c>
      <c r="G23" s="38">
        <v>23.5</v>
      </c>
      <c r="H23" s="39">
        <v>8</v>
      </c>
      <c r="I23" s="41">
        <v>7</v>
      </c>
      <c r="J23" s="41">
        <v>8.5</v>
      </c>
      <c r="K23" s="38">
        <v>23.5</v>
      </c>
      <c r="L23" s="36">
        <v>9</v>
      </c>
      <c r="M23" s="41">
        <v>7</v>
      </c>
      <c r="N23" s="41">
        <v>9</v>
      </c>
      <c r="O23" s="38">
        <v>25</v>
      </c>
      <c r="P23" s="42">
        <v>24</v>
      </c>
      <c r="Q23" s="86" t="s">
        <v>7</v>
      </c>
      <c r="R23" s="70" t="s">
        <v>168</v>
      </c>
      <c r="T23" s="5" t="b">
        <f t="shared" si="0"/>
        <v>0</v>
      </c>
      <c r="U23" s="5">
        <f t="shared" si="1"/>
        <v>0</v>
      </c>
      <c r="V23" s="5" t="b">
        <f t="shared" si="2"/>
        <v>1</v>
      </c>
      <c r="W23" s="5">
        <f t="shared" si="3"/>
        <v>1</v>
      </c>
      <c r="X23" s="5" t="b">
        <f t="shared" si="4"/>
        <v>0</v>
      </c>
      <c r="Y23" s="5">
        <f t="shared" si="5"/>
        <v>0</v>
      </c>
      <c r="Z23" s="5" t="b">
        <f t="shared" si="6"/>
        <v>0</v>
      </c>
      <c r="AA23" s="5">
        <f t="shared" si="7"/>
        <v>0</v>
      </c>
      <c r="AB23" s="5">
        <f t="shared" si="8"/>
        <v>3</v>
      </c>
      <c r="AD23" s="43">
        <f t="shared" si="9"/>
        <v>24</v>
      </c>
      <c r="AF23" s="44" t="str">
        <f t="shared" si="10"/>
        <v>Score: 24/30</v>
      </c>
      <c r="AG23" s="44" t="str">
        <f t="shared" si="11"/>
        <v>Honorable Mention</v>
      </c>
      <c r="AH23" s="4" t="str">
        <f t="shared" si="12"/>
        <v>'Aladdins Lamp' by Kathy Meeres
Score: 24/30
Honorable Mention
Judges Comments: nice lighting, very crisp, good title, highlights play off then disappear, needs a bit more breathing room around the subject</v>
      </c>
    </row>
    <row r="24" spans="1:34" ht="45.75" customHeight="1">
      <c r="A24" s="97" t="s">
        <v>24</v>
      </c>
      <c r="B24" s="98" t="s">
        <v>85</v>
      </c>
      <c r="C24" s="116" t="s">
        <v>35</v>
      </c>
      <c r="D24" s="100">
        <v>9</v>
      </c>
      <c r="E24" s="101">
        <v>8</v>
      </c>
      <c r="F24" s="101">
        <v>8</v>
      </c>
      <c r="G24" s="102">
        <v>25</v>
      </c>
      <c r="H24" s="103">
        <v>9</v>
      </c>
      <c r="I24" s="104">
        <v>8.5</v>
      </c>
      <c r="J24" s="104">
        <v>8</v>
      </c>
      <c r="K24" s="102">
        <v>25.5</v>
      </c>
      <c r="L24" s="100">
        <v>9</v>
      </c>
      <c r="M24" s="104">
        <v>8</v>
      </c>
      <c r="N24" s="104">
        <v>8</v>
      </c>
      <c r="O24" s="102">
        <v>25</v>
      </c>
      <c r="P24" s="105">
        <v>25.166666666666668</v>
      </c>
      <c r="Q24" s="106" t="s">
        <v>12</v>
      </c>
      <c r="R24" s="107" t="s">
        <v>172</v>
      </c>
      <c r="T24" s="5" t="b">
        <f>AND($T$26&lt;22,P24=$T$26)</f>
        <v>0</v>
      </c>
      <c r="U24" s="5">
        <f>IF(T24=TRUE,1,0)</f>
        <v>0</v>
      </c>
      <c r="V24" s="5" t="b">
        <f>AND($T$9=0,P24&gt;21.99)</f>
        <v>1</v>
      </c>
      <c r="W24" s="5">
        <f>IF(V24=TRUE,1,0)</f>
        <v>1</v>
      </c>
      <c r="X24" s="5" t="b">
        <f t="shared" si="4"/>
        <v>1</v>
      </c>
      <c r="Y24" s="5">
        <f>IF(X24=TRUE,2,0)</f>
        <v>2</v>
      </c>
      <c r="Z24" s="5" t="b">
        <f t="shared" si="6"/>
        <v>1</v>
      </c>
      <c r="AA24" s="5">
        <f>IF(Z24=TRUE,1,0)</f>
        <v>1</v>
      </c>
      <c r="AB24" s="5">
        <f>T24+(V24*2)+W24+X24+Y24</f>
        <v>6</v>
      </c>
      <c r="AD24" s="43">
        <f>P24</f>
        <v>25.166666666666668</v>
      </c>
      <c r="AF24" s="44" t="str">
        <f>CONCATENATE("Score: ",ROUND(P24,1),"/30")</f>
        <v>Score: 25.2/30</v>
      </c>
      <c r="AG24" s="44" t="str">
        <f>IF(Q24="HM","Honorable Mention",IF(Q24="PM","Print of the Month",""))</f>
        <v>Print of the Month</v>
      </c>
      <c r="AH24" s="4" t="str">
        <f>CONCATENATE("'",B24,"'"," by ",C24,CHAR(10),AF24,CHAR(10),AG24,CHAR(10),"Judges Comments: ",R24)</f>
        <v>'Key Difference' by Bill Compton
Score: 25.2/30
Print of the Month
Judges Comments: great symmetry, well done image, pleasing to look at</v>
      </c>
    </row>
    <row r="25" spans="1:19" ht="7.5" customHeight="1">
      <c r="A25" s="45"/>
      <c r="B25" s="71"/>
      <c r="C25" s="93"/>
      <c r="D25" s="45"/>
      <c r="E25" s="45"/>
      <c r="F25" s="45"/>
      <c r="G25" s="47"/>
      <c r="H25" s="45"/>
      <c r="I25" s="48"/>
      <c r="J25" s="48"/>
      <c r="K25" s="47"/>
      <c r="L25" s="45"/>
      <c r="M25" s="48"/>
      <c r="N25" s="48"/>
      <c r="O25" s="47"/>
      <c r="P25" s="47"/>
      <c r="Q25" s="45"/>
      <c r="R25" s="71"/>
      <c r="S25" s="121" t="str">
        <f>IF(Z26=TRUE,"TIE"," ")</f>
        <v> </v>
      </c>
    </row>
    <row r="26" spans="1:27" ht="30.75" customHeight="1">
      <c r="A26" s="3"/>
      <c r="B26" s="77" t="s">
        <v>27</v>
      </c>
      <c r="C26" s="91" t="s">
        <v>21</v>
      </c>
      <c r="D26" s="1">
        <v>23</v>
      </c>
      <c r="E26" s="1"/>
      <c r="F26" s="1"/>
      <c r="G26" s="44"/>
      <c r="I26" s="33"/>
      <c r="J26" s="33"/>
      <c r="K26" s="44"/>
      <c r="M26" s="33"/>
      <c r="N26" s="33"/>
      <c r="O26" s="44"/>
      <c r="P26" s="44"/>
      <c r="S26" s="121"/>
      <c r="T26" s="49" t="str">
        <f>IF(MAX(P10:P25)&lt;22,MAX(P10:P25)," ")</f>
        <v> </v>
      </c>
      <c r="U26" s="49"/>
      <c r="X26" s="49">
        <f>IF(T26&gt;21.99,MAX(P10:P25)," ")</f>
        <v>25.166666666666668</v>
      </c>
      <c r="Y26" s="49"/>
      <c r="Z26" s="32" t="b">
        <f>OR(Z27&gt;1,T27&gt;1)</f>
        <v>0</v>
      </c>
      <c r="AA26" s="32"/>
    </row>
    <row r="27" spans="1:26" ht="7.5" customHeight="1">
      <c r="A27" s="50"/>
      <c r="B27" s="72"/>
      <c r="C27" s="94"/>
      <c r="D27" s="50"/>
      <c r="E27" s="50"/>
      <c r="F27" s="50"/>
      <c r="G27" s="52"/>
      <c r="H27" s="50"/>
      <c r="I27" s="53"/>
      <c r="J27" s="53"/>
      <c r="K27" s="52"/>
      <c r="L27" s="50"/>
      <c r="M27" s="53"/>
      <c r="N27" s="53"/>
      <c r="O27" s="52"/>
      <c r="P27" s="52"/>
      <c r="Q27" s="50"/>
      <c r="R27" s="72"/>
      <c r="S27" s="121"/>
      <c r="T27" s="5">
        <f>SUM(U28:U52)</f>
        <v>0</v>
      </c>
      <c r="Z27" s="5">
        <f>SUM(AA28:AA52)</f>
        <v>1</v>
      </c>
    </row>
    <row r="28" spans="1:34" ht="45.75" customHeight="1">
      <c r="A28" s="34" t="s">
        <v>22</v>
      </c>
      <c r="B28" s="80" t="s">
        <v>101</v>
      </c>
      <c r="C28" s="92" t="s">
        <v>43</v>
      </c>
      <c r="D28" s="36">
        <v>7</v>
      </c>
      <c r="E28" s="37">
        <v>7</v>
      </c>
      <c r="F28" s="37">
        <v>7</v>
      </c>
      <c r="G28" s="38">
        <v>21</v>
      </c>
      <c r="H28" s="39">
        <v>7</v>
      </c>
      <c r="I28" s="41">
        <v>7</v>
      </c>
      <c r="J28" s="41">
        <v>7</v>
      </c>
      <c r="K28" s="38">
        <v>21</v>
      </c>
      <c r="L28" s="36">
        <v>8</v>
      </c>
      <c r="M28" s="41">
        <v>6.5</v>
      </c>
      <c r="N28" s="41">
        <v>6.5</v>
      </c>
      <c r="O28" s="38">
        <v>21</v>
      </c>
      <c r="P28" s="42">
        <v>21</v>
      </c>
      <c r="Q28" s="86" t="s">
        <v>4</v>
      </c>
      <c r="R28" s="70" t="s">
        <v>189</v>
      </c>
      <c r="T28" s="5" t="b">
        <f aca="true" t="shared" si="13" ref="T28:T51">AND($T$53&lt;22,P28=$T$53)</f>
        <v>0</v>
      </c>
      <c r="U28" s="5">
        <f aca="true" t="shared" si="14" ref="U28:U50">IF(T28=TRUE,1,0)</f>
        <v>0</v>
      </c>
      <c r="V28" s="5" t="b">
        <f aca="true" t="shared" si="15" ref="V28:V50">AND($T$27=0,P28&gt;21.99)</f>
        <v>0</v>
      </c>
      <c r="W28" s="5">
        <f aca="true" t="shared" si="16" ref="W28:W50">IF(V28=TRUE,1,0)</f>
        <v>0</v>
      </c>
      <c r="X28" s="5" t="b">
        <f aca="true" t="shared" si="17" ref="X28:X51">AND($T$27=0,P28=$X$53)</f>
        <v>0</v>
      </c>
      <c r="Y28" s="5">
        <f aca="true" t="shared" si="18" ref="Y28:Y50">IF(X28=TRUE,2,0)</f>
        <v>0</v>
      </c>
      <c r="Z28" s="5" t="b">
        <f aca="true" t="shared" si="19" ref="Z28:Z51">AND(AB28=MAX($AB$28:$AB$52))</f>
        <v>0</v>
      </c>
      <c r="AA28" s="5">
        <f aca="true" t="shared" si="20" ref="AA28:AA50">IF(Z28=TRUE,1,0)</f>
        <v>0</v>
      </c>
      <c r="AB28" s="5">
        <f aca="true" t="shared" si="21" ref="AB28:AB50">T28+(V28*2)+W28+X28+Y28</f>
        <v>0</v>
      </c>
      <c r="AD28" s="43">
        <f aca="true" t="shared" si="22" ref="AD28:AD50">P28</f>
        <v>21</v>
      </c>
      <c r="AF28" s="44" t="str">
        <f aca="true" t="shared" si="23" ref="AF28:AF50">CONCATENATE("Score: ",ROUND(P28,1),"/30")</f>
        <v>Score: 21/30</v>
      </c>
      <c r="AG28" s="44">
        <f aca="true" t="shared" si="24" ref="AG28:AG50">IF(Q28="HM","Honorable Mention",IF(Q28="PM","Print of the Month",""))</f>
      </c>
      <c r="AH28" s="4" t="str">
        <f aca="true" t="shared" si="25" ref="AH28:AH50">CONCATENATE("'",B28,"'"," by ",C28,CHAR(10),AF28,CHAR(10),AG28,CHAR(10),"Judges Comments: ",R28)</f>
        <v>'Ghost Rider' by Philip McNeill
Score: 21/30
Judges Comments: weak title, good contrast and lighting, needs to be more at dead center or more away from center</v>
      </c>
    </row>
    <row r="29" spans="1:34" ht="45.75" customHeight="1">
      <c r="A29" s="34" t="s">
        <v>22</v>
      </c>
      <c r="B29" s="80" t="s">
        <v>93</v>
      </c>
      <c r="C29" s="92" t="s">
        <v>44</v>
      </c>
      <c r="D29" s="36">
        <v>7</v>
      </c>
      <c r="E29" s="37">
        <v>7</v>
      </c>
      <c r="F29" s="37">
        <v>7</v>
      </c>
      <c r="G29" s="38">
        <v>21</v>
      </c>
      <c r="H29" s="39">
        <v>7</v>
      </c>
      <c r="I29" s="41">
        <v>7</v>
      </c>
      <c r="J29" s="41">
        <v>7</v>
      </c>
      <c r="K29" s="38">
        <v>21</v>
      </c>
      <c r="L29" s="36">
        <v>7</v>
      </c>
      <c r="M29" s="41">
        <v>7.5</v>
      </c>
      <c r="N29" s="41">
        <v>7</v>
      </c>
      <c r="O29" s="38">
        <v>21.5</v>
      </c>
      <c r="P29" s="42">
        <v>21.166666666666668</v>
      </c>
      <c r="Q29" s="86" t="s">
        <v>4</v>
      </c>
      <c r="R29" s="70" t="s">
        <v>183</v>
      </c>
      <c r="T29" s="5" t="b">
        <f t="shared" si="13"/>
        <v>0</v>
      </c>
      <c r="U29" s="5">
        <f t="shared" si="14"/>
        <v>0</v>
      </c>
      <c r="V29" s="5" t="b">
        <f t="shared" si="15"/>
        <v>0</v>
      </c>
      <c r="W29" s="5">
        <f t="shared" si="16"/>
        <v>0</v>
      </c>
      <c r="X29" s="5" t="b">
        <f t="shared" si="17"/>
        <v>0</v>
      </c>
      <c r="Y29" s="5">
        <f t="shared" si="18"/>
        <v>0</v>
      </c>
      <c r="Z29" s="5" t="b">
        <f t="shared" si="19"/>
        <v>0</v>
      </c>
      <c r="AA29" s="5">
        <f t="shared" si="20"/>
        <v>0</v>
      </c>
      <c r="AB29" s="5">
        <f t="shared" si="21"/>
        <v>0</v>
      </c>
      <c r="AD29" s="43">
        <f t="shared" si="22"/>
        <v>21.166666666666668</v>
      </c>
      <c r="AF29" s="44" t="str">
        <f t="shared" si="23"/>
        <v>Score: 21.2/30</v>
      </c>
      <c r="AG29" s="44">
        <f t="shared" si="24"/>
      </c>
      <c r="AH29" s="4" t="str">
        <f t="shared" si="25"/>
        <v>'Cats Eye' by Kathy Meeres
Score: 21.2/30
Judges Comments: good low-key image, seems to be sharper on the fur to the right instead of the eye, nice contrast and texture in the fur</v>
      </c>
    </row>
    <row r="30" spans="1:34" ht="45.75" customHeight="1">
      <c r="A30" s="34" t="s">
        <v>22</v>
      </c>
      <c r="B30" s="80" t="s">
        <v>112</v>
      </c>
      <c r="C30" s="92" t="s">
        <v>35</v>
      </c>
      <c r="D30" s="36">
        <v>8</v>
      </c>
      <c r="E30" s="37">
        <v>6.5</v>
      </c>
      <c r="F30" s="37">
        <v>7</v>
      </c>
      <c r="G30" s="38">
        <v>21.5</v>
      </c>
      <c r="H30" s="39">
        <v>8</v>
      </c>
      <c r="I30" s="41">
        <v>6.5</v>
      </c>
      <c r="J30" s="41">
        <v>7</v>
      </c>
      <c r="K30" s="38">
        <v>21.5</v>
      </c>
      <c r="L30" s="36">
        <v>8</v>
      </c>
      <c r="M30" s="41">
        <v>7</v>
      </c>
      <c r="N30" s="41">
        <v>7</v>
      </c>
      <c r="O30" s="38">
        <v>22</v>
      </c>
      <c r="P30" s="42">
        <v>21.666666666666668</v>
      </c>
      <c r="Q30" s="86" t="s">
        <v>4</v>
      </c>
      <c r="R30" s="70" t="s">
        <v>230</v>
      </c>
      <c r="T30" s="5" t="b">
        <f t="shared" si="13"/>
        <v>0</v>
      </c>
      <c r="U30" s="5">
        <f t="shared" si="14"/>
        <v>0</v>
      </c>
      <c r="V30" s="5" t="b">
        <f t="shared" si="15"/>
        <v>0</v>
      </c>
      <c r="W30" s="5">
        <f t="shared" si="16"/>
        <v>0</v>
      </c>
      <c r="X30" s="5" t="b">
        <f t="shared" si="17"/>
        <v>0</v>
      </c>
      <c r="Y30" s="5">
        <f t="shared" si="18"/>
        <v>0</v>
      </c>
      <c r="Z30" s="5" t="b">
        <f t="shared" si="19"/>
        <v>0</v>
      </c>
      <c r="AA30" s="5">
        <f t="shared" si="20"/>
        <v>0</v>
      </c>
      <c r="AB30" s="5">
        <f t="shared" si="21"/>
        <v>0</v>
      </c>
      <c r="AD30" s="43">
        <f t="shared" si="22"/>
        <v>21.666666666666668</v>
      </c>
      <c r="AF30" s="44" t="str">
        <f t="shared" si="23"/>
        <v>Score: 21.7/30</v>
      </c>
      <c r="AG30" s="44">
        <f t="shared" si="24"/>
      </c>
      <c r="AH30" s="4" t="str">
        <f t="shared" si="25"/>
        <v>'Worn Out' by Bill Compton
Score: 21.7/30
Judges Comments: square crop a good choice, intriguing  - need to know what it is, good tones and textures, seems abstract, title fits</v>
      </c>
    </row>
    <row r="31" spans="1:34" ht="45.75" customHeight="1">
      <c r="A31" s="34" t="s">
        <v>22</v>
      </c>
      <c r="B31" s="81" t="s">
        <v>95</v>
      </c>
      <c r="C31" s="92" t="s">
        <v>36</v>
      </c>
      <c r="D31" s="36">
        <v>8</v>
      </c>
      <c r="E31" s="37">
        <v>7</v>
      </c>
      <c r="F31" s="37">
        <v>7.5</v>
      </c>
      <c r="G31" s="38">
        <v>22.5</v>
      </c>
      <c r="H31" s="39">
        <v>7</v>
      </c>
      <c r="I31" s="41">
        <v>7</v>
      </c>
      <c r="J31" s="41">
        <v>7</v>
      </c>
      <c r="K31" s="38">
        <v>21</v>
      </c>
      <c r="L31" s="36">
        <v>8</v>
      </c>
      <c r="M31" s="41">
        <v>7</v>
      </c>
      <c r="N31" s="41">
        <v>7.5</v>
      </c>
      <c r="O31" s="38">
        <v>22.5</v>
      </c>
      <c r="P31" s="42">
        <v>22</v>
      </c>
      <c r="Q31" s="86" t="s">
        <v>7</v>
      </c>
      <c r="R31" s="70" t="s">
        <v>184</v>
      </c>
      <c r="T31" s="5" t="b">
        <f t="shared" si="13"/>
        <v>0</v>
      </c>
      <c r="U31" s="5">
        <f t="shared" si="14"/>
        <v>0</v>
      </c>
      <c r="V31" s="5" t="b">
        <f t="shared" si="15"/>
        <v>1</v>
      </c>
      <c r="W31" s="5">
        <f t="shared" si="16"/>
        <v>1</v>
      </c>
      <c r="X31" s="5" t="b">
        <f t="shared" si="17"/>
        <v>0</v>
      </c>
      <c r="Y31" s="5">
        <f t="shared" si="18"/>
        <v>0</v>
      </c>
      <c r="Z31" s="5" t="b">
        <f t="shared" si="19"/>
        <v>0</v>
      </c>
      <c r="AA31" s="5">
        <f t="shared" si="20"/>
        <v>0</v>
      </c>
      <c r="AB31" s="5">
        <f t="shared" si="21"/>
        <v>3</v>
      </c>
      <c r="AD31" s="43">
        <f t="shared" si="22"/>
        <v>22</v>
      </c>
      <c r="AF31" s="44" t="str">
        <f t="shared" si="23"/>
        <v>Score: 22/30</v>
      </c>
      <c r="AG31" s="44" t="str">
        <f t="shared" si="24"/>
        <v>Honorable Mention</v>
      </c>
      <c r="AH31" s="4" t="str">
        <f t="shared" si="25"/>
        <v>'Contemplation' by Michael Cuggy
Score: 22/30
Honorable Mention
Judges Comments: good low-key image, blurred background works, front stature's face is not sharp - focus seems to be on the hand, great effect though</v>
      </c>
    </row>
    <row r="32" spans="1:34" ht="45.75" customHeight="1">
      <c r="A32" s="34" t="s">
        <v>22</v>
      </c>
      <c r="B32" s="80" t="s">
        <v>108</v>
      </c>
      <c r="C32" s="92" t="s">
        <v>139</v>
      </c>
      <c r="D32" s="36">
        <v>7</v>
      </c>
      <c r="E32" s="37">
        <v>7</v>
      </c>
      <c r="F32" s="37">
        <v>7</v>
      </c>
      <c r="G32" s="38">
        <v>21</v>
      </c>
      <c r="H32" s="39">
        <v>8</v>
      </c>
      <c r="I32" s="41">
        <v>7</v>
      </c>
      <c r="J32" s="41">
        <v>7.5</v>
      </c>
      <c r="K32" s="38">
        <v>22.5</v>
      </c>
      <c r="L32" s="36">
        <v>8</v>
      </c>
      <c r="M32" s="41">
        <v>7</v>
      </c>
      <c r="N32" s="41">
        <v>7.5</v>
      </c>
      <c r="O32" s="38">
        <v>22.5</v>
      </c>
      <c r="P32" s="42">
        <v>22</v>
      </c>
      <c r="Q32" s="86" t="s">
        <v>7</v>
      </c>
      <c r="R32" s="70" t="s">
        <v>229</v>
      </c>
      <c r="T32" s="5" t="b">
        <f t="shared" si="13"/>
        <v>0</v>
      </c>
      <c r="U32" s="5">
        <f t="shared" si="14"/>
        <v>0</v>
      </c>
      <c r="V32" s="5" t="b">
        <f t="shared" si="15"/>
        <v>1</v>
      </c>
      <c r="W32" s="5">
        <f t="shared" si="16"/>
        <v>1</v>
      </c>
      <c r="X32" s="5" t="b">
        <f t="shared" si="17"/>
        <v>0</v>
      </c>
      <c r="Y32" s="5">
        <f t="shared" si="18"/>
        <v>0</v>
      </c>
      <c r="Z32" s="5" t="b">
        <f t="shared" si="19"/>
        <v>0</v>
      </c>
      <c r="AA32" s="5">
        <f t="shared" si="20"/>
        <v>0</v>
      </c>
      <c r="AB32" s="5">
        <f t="shared" si="21"/>
        <v>3</v>
      </c>
      <c r="AD32" s="43">
        <f t="shared" si="22"/>
        <v>22</v>
      </c>
      <c r="AF32" s="44" t="str">
        <f t="shared" si="23"/>
        <v>Score: 22/30</v>
      </c>
      <c r="AG32" s="44" t="str">
        <f t="shared" si="24"/>
        <v>Honorable Mention</v>
      </c>
      <c r="AH32" s="4" t="str">
        <f t="shared" si="25"/>
        <v>'Snow and Ice' by Gerald Hammerling
Score: 22/30
Honorable Mention
Judges Comments: good texture - nice to be able to see the ice, good crispness, not a lot of story going on, very cold feeling to this image, increase the highlights a touch - something to consider</v>
      </c>
    </row>
    <row r="33" spans="1:34" ht="45.75" customHeight="1">
      <c r="A33" s="34" t="s">
        <v>22</v>
      </c>
      <c r="B33" s="80" t="s">
        <v>111</v>
      </c>
      <c r="C33" s="92" t="s">
        <v>33</v>
      </c>
      <c r="D33" s="36">
        <v>8</v>
      </c>
      <c r="E33" s="37">
        <v>7</v>
      </c>
      <c r="F33" s="37">
        <v>7</v>
      </c>
      <c r="G33" s="38">
        <v>22</v>
      </c>
      <c r="H33" s="39">
        <v>8</v>
      </c>
      <c r="I33" s="41">
        <v>7</v>
      </c>
      <c r="J33" s="41">
        <v>7</v>
      </c>
      <c r="K33" s="38">
        <v>22</v>
      </c>
      <c r="L33" s="36">
        <v>8</v>
      </c>
      <c r="M33" s="41">
        <v>7</v>
      </c>
      <c r="N33" s="41">
        <v>7</v>
      </c>
      <c r="O33" s="38">
        <v>22</v>
      </c>
      <c r="P33" s="42">
        <v>22</v>
      </c>
      <c r="Q33" s="86" t="s">
        <v>7</v>
      </c>
      <c r="R33" s="70" t="s">
        <v>197</v>
      </c>
      <c r="T33" s="5" t="b">
        <f t="shared" si="13"/>
        <v>0</v>
      </c>
      <c r="U33" s="5">
        <f t="shared" si="14"/>
        <v>0</v>
      </c>
      <c r="V33" s="5" t="b">
        <f t="shared" si="15"/>
        <v>1</v>
      </c>
      <c r="W33" s="5">
        <f t="shared" si="16"/>
        <v>1</v>
      </c>
      <c r="X33" s="5" t="b">
        <f t="shared" si="17"/>
        <v>0</v>
      </c>
      <c r="Y33" s="5">
        <f t="shared" si="18"/>
        <v>0</v>
      </c>
      <c r="Z33" s="5" t="b">
        <f t="shared" si="19"/>
        <v>0</v>
      </c>
      <c r="AA33" s="5">
        <f t="shared" si="20"/>
        <v>0</v>
      </c>
      <c r="AB33" s="5">
        <f t="shared" si="21"/>
        <v>3</v>
      </c>
      <c r="AD33" s="43">
        <f t="shared" si="22"/>
        <v>22</v>
      </c>
      <c r="AF33" s="44" t="str">
        <f t="shared" si="23"/>
        <v>Score: 22/30</v>
      </c>
      <c r="AG33" s="44" t="str">
        <f t="shared" si="24"/>
        <v>Honorable Mention</v>
      </c>
      <c r="AH33" s="4" t="str">
        <f t="shared" si="25"/>
        <v>'Winter Waves' by Brian Barnhill
Score: 22/30
Honorable Mention
Judges Comments: title suits the picture, softness does not suit the image, crop out the bushes on the right side</v>
      </c>
    </row>
    <row r="34" spans="1:34" ht="45.75" customHeight="1">
      <c r="A34" s="34" t="s">
        <v>22</v>
      </c>
      <c r="B34" s="81" t="s">
        <v>94</v>
      </c>
      <c r="C34" s="92" t="s">
        <v>39</v>
      </c>
      <c r="D34" s="36">
        <v>8</v>
      </c>
      <c r="E34" s="37">
        <v>7</v>
      </c>
      <c r="F34" s="37">
        <v>7.5</v>
      </c>
      <c r="G34" s="38">
        <v>22.5</v>
      </c>
      <c r="H34" s="39">
        <v>7</v>
      </c>
      <c r="I34" s="41">
        <v>7</v>
      </c>
      <c r="J34" s="41">
        <v>7.5</v>
      </c>
      <c r="K34" s="38">
        <v>21.5</v>
      </c>
      <c r="L34" s="36">
        <v>8</v>
      </c>
      <c r="M34" s="41">
        <v>7.5</v>
      </c>
      <c r="N34" s="41">
        <v>7.5</v>
      </c>
      <c r="O34" s="38">
        <v>23</v>
      </c>
      <c r="P34" s="42">
        <v>22.333333333333332</v>
      </c>
      <c r="Q34" s="86" t="s">
        <v>7</v>
      </c>
      <c r="R34" s="70" t="s">
        <v>226</v>
      </c>
      <c r="T34" s="5" t="b">
        <f t="shared" si="13"/>
        <v>0</v>
      </c>
      <c r="U34" s="5">
        <f t="shared" si="14"/>
        <v>0</v>
      </c>
      <c r="V34" s="5" t="b">
        <f t="shared" si="15"/>
        <v>1</v>
      </c>
      <c r="W34" s="5">
        <f t="shared" si="16"/>
        <v>1</v>
      </c>
      <c r="X34" s="5" t="b">
        <f t="shared" si="17"/>
        <v>0</v>
      </c>
      <c r="Y34" s="5">
        <f t="shared" si="18"/>
        <v>0</v>
      </c>
      <c r="Z34" s="5" t="b">
        <f t="shared" si="19"/>
        <v>0</v>
      </c>
      <c r="AA34" s="5">
        <f t="shared" si="20"/>
        <v>0</v>
      </c>
      <c r="AB34" s="5">
        <f t="shared" si="21"/>
        <v>3</v>
      </c>
      <c r="AD34" s="43">
        <f t="shared" si="22"/>
        <v>22.333333333333332</v>
      </c>
      <c r="AF34" s="44" t="str">
        <f t="shared" si="23"/>
        <v>Score: 22.3/30</v>
      </c>
      <c r="AG34" s="44" t="str">
        <f t="shared" si="24"/>
        <v>Honorable Mention</v>
      </c>
      <c r="AH34" s="4" t="str">
        <f t="shared" si="25"/>
        <v>'Clown in Training' by Ken Greenhorn
Score: 22.3/30
Honorable Mention
Judges Comments: has the look of a famous painting, good lighting and catch light in the eye, seems a bit soft - face needs to be a bit sharper, vignette works</v>
      </c>
    </row>
    <row r="35" spans="1:34" ht="45.75" customHeight="1">
      <c r="A35" s="34" t="s">
        <v>22</v>
      </c>
      <c r="B35" s="80" t="s">
        <v>96</v>
      </c>
      <c r="C35" s="92" t="s">
        <v>31</v>
      </c>
      <c r="D35" s="36">
        <v>8</v>
      </c>
      <c r="E35" s="37">
        <v>7.5</v>
      </c>
      <c r="F35" s="37">
        <v>7</v>
      </c>
      <c r="G35" s="38">
        <v>22.5</v>
      </c>
      <c r="H35" s="39">
        <v>8</v>
      </c>
      <c r="I35" s="41">
        <v>7</v>
      </c>
      <c r="J35" s="41">
        <v>7</v>
      </c>
      <c r="K35" s="38">
        <v>22</v>
      </c>
      <c r="L35" s="36">
        <v>8</v>
      </c>
      <c r="M35" s="41">
        <v>7.5</v>
      </c>
      <c r="N35" s="41">
        <v>7</v>
      </c>
      <c r="O35" s="38">
        <v>22.5</v>
      </c>
      <c r="P35" s="42">
        <v>22.333333333333332</v>
      </c>
      <c r="Q35" s="86" t="s">
        <v>7</v>
      </c>
      <c r="R35" s="70" t="s">
        <v>185</v>
      </c>
      <c r="T35" s="5" t="b">
        <f t="shared" si="13"/>
        <v>0</v>
      </c>
      <c r="U35" s="5">
        <f t="shared" si="14"/>
        <v>0</v>
      </c>
      <c r="V35" s="5" t="b">
        <f t="shared" si="15"/>
        <v>1</v>
      </c>
      <c r="W35" s="5">
        <f t="shared" si="16"/>
        <v>1</v>
      </c>
      <c r="X35" s="5" t="b">
        <f t="shared" si="17"/>
        <v>0</v>
      </c>
      <c r="Y35" s="5">
        <f t="shared" si="18"/>
        <v>0</v>
      </c>
      <c r="Z35" s="5" t="b">
        <f t="shared" si="19"/>
        <v>0</v>
      </c>
      <c r="AA35" s="5">
        <f t="shared" si="20"/>
        <v>0</v>
      </c>
      <c r="AB35" s="5">
        <f t="shared" si="21"/>
        <v>3</v>
      </c>
      <c r="AD35" s="43">
        <f t="shared" si="22"/>
        <v>22.333333333333332</v>
      </c>
      <c r="AF35" s="44" t="str">
        <f t="shared" si="23"/>
        <v>Score: 22.3/30</v>
      </c>
      <c r="AG35" s="44" t="str">
        <f t="shared" si="24"/>
        <v>Honorable Mention</v>
      </c>
      <c r="AH35" s="4" t="str">
        <f t="shared" si="25"/>
        <v>'Dark Mirror' by Cathy Anderson
Score: 22.3/30
Honorable Mention
Judges Comments: eyes are drawn right to the highlight in the center, good symmetry, </v>
      </c>
    </row>
    <row r="36" spans="1:34" ht="45.75" customHeight="1">
      <c r="A36" s="34" t="s">
        <v>22</v>
      </c>
      <c r="B36" s="80" t="s">
        <v>107</v>
      </c>
      <c r="C36" s="92" t="s">
        <v>45</v>
      </c>
      <c r="D36" s="36">
        <v>8</v>
      </c>
      <c r="E36" s="37">
        <v>7</v>
      </c>
      <c r="F36" s="37">
        <v>7.5</v>
      </c>
      <c r="G36" s="38">
        <v>22.5</v>
      </c>
      <c r="H36" s="39">
        <v>8</v>
      </c>
      <c r="I36" s="41">
        <v>7</v>
      </c>
      <c r="J36" s="41">
        <v>7.5</v>
      </c>
      <c r="K36" s="38">
        <v>22.5</v>
      </c>
      <c r="L36" s="36">
        <v>8</v>
      </c>
      <c r="M36" s="41">
        <v>7</v>
      </c>
      <c r="N36" s="41">
        <v>7.5</v>
      </c>
      <c r="O36" s="38">
        <v>22.5</v>
      </c>
      <c r="P36" s="42">
        <v>22.5</v>
      </c>
      <c r="Q36" s="86" t="s">
        <v>7</v>
      </c>
      <c r="R36" s="70" t="s">
        <v>194</v>
      </c>
      <c r="T36" s="5" t="b">
        <f t="shared" si="13"/>
        <v>0</v>
      </c>
      <c r="U36" s="5">
        <f t="shared" si="14"/>
        <v>0</v>
      </c>
      <c r="V36" s="5" t="b">
        <f t="shared" si="15"/>
        <v>1</v>
      </c>
      <c r="W36" s="5">
        <f t="shared" si="16"/>
        <v>1</v>
      </c>
      <c r="X36" s="5" t="b">
        <f t="shared" si="17"/>
        <v>0</v>
      </c>
      <c r="Y36" s="5">
        <f t="shared" si="18"/>
        <v>0</v>
      </c>
      <c r="Z36" s="5" t="b">
        <f t="shared" si="19"/>
        <v>0</v>
      </c>
      <c r="AA36" s="5">
        <f t="shared" si="20"/>
        <v>0</v>
      </c>
      <c r="AB36" s="5">
        <f t="shared" si="21"/>
        <v>3</v>
      </c>
      <c r="AD36" s="43">
        <f t="shared" si="22"/>
        <v>22.5</v>
      </c>
      <c r="AF36" s="44" t="str">
        <f t="shared" si="23"/>
        <v>Score: 22.5/30</v>
      </c>
      <c r="AG36" s="44" t="str">
        <f t="shared" si="24"/>
        <v>Honorable Mention</v>
      </c>
      <c r="AH36" s="4" t="str">
        <f t="shared" si="25"/>
        <v>'Play That Funky Music' by Stephen Nicholson
Score: 22.5/30
Honorable Mention
Judges Comments: good title, the loss of the head works in this image, highlights on the hand are blown out, framing works, possibly a little heavy on the green</v>
      </c>
    </row>
    <row r="37" spans="1:34" ht="45.75" customHeight="1">
      <c r="A37" s="34" t="s">
        <v>22</v>
      </c>
      <c r="B37" s="80" t="s">
        <v>113</v>
      </c>
      <c r="C37" s="92" t="s">
        <v>37</v>
      </c>
      <c r="D37" s="36">
        <v>8</v>
      </c>
      <c r="E37" s="37">
        <v>8</v>
      </c>
      <c r="F37" s="37">
        <v>8</v>
      </c>
      <c r="G37" s="38">
        <v>24</v>
      </c>
      <c r="H37" s="39">
        <v>7</v>
      </c>
      <c r="I37" s="41">
        <v>7</v>
      </c>
      <c r="J37" s="41">
        <v>7</v>
      </c>
      <c r="K37" s="38">
        <v>21</v>
      </c>
      <c r="L37" s="36">
        <v>8</v>
      </c>
      <c r="M37" s="41">
        <v>8</v>
      </c>
      <c r="N37" s="41">
        <v>8</v>
      </c>
      <c r="O37" s="38">
        <v>24</v>
      </c>
      <c r="P37" s="42">
        <v>23</v>
      </c>
      <c r="Q37" s="86" t="s">
        <v>7</v>
      </c>
      <c r="R37" s="70" t="s">
        <v>198</v>
      </c>
      <c r="T37" s="5" t="b">
        <f t="shared" si="13"/>
        <v>0</v>
      </c>
      <c r="U37" s="5">
        <f t="shared" si="14"/>
        <v>0</v>
      </c>
      <c r="V37" s="5" t="b">
        <f t="shared" si="15"/>
        <v>1</v>
      </c>
      <c r="W37" s="5">
        <f t="shared" si="16"/>
        <v>1</v>
      </c>
      <c r="X37" s="5" t="b">
        <f t="shared" si="17"/>
        <v>0</v>
      </c>
      <c r="Y37" s="5">
        <f t="shared" si="18"/>
        <v>0</v>
      </c>
      <c r="Z37" s="5" t="b">
        <f t="shared" si="19"/>
        <v>0</v>
      </c>
      <c r="AA37" s="5">
        <f t="shared" si="20"/>
        <v>0</v>
      </c>
      <c r="AB37" s="5">
        <f t="shared" si="21"/>
        <v>3</v>
      </c>
      <c r="AD37" s="43">
        <f t="shared" si="22"/>
        <v>23</v>
      </c>
      <c r="AF37" s="44" t="str">
        <f t="shared" si="23"/>
        <v>Score: 23/30</v>
      </c>
      <c r="AG37" s="44" t="str">
        <f t="shared" si="24"/>
        <v>Honorable Mention</v>
      </c>
      <c r="AH37" s="4" t="str">
        <f t="shared" si="25"/>
        <v>'Young Contemplation' by Penny Dyck
Score: 23/30
Honorable Mention
Judges Comments: good title and lighting, sharp where it needs to be, try and get rid of the space on the left or add more room on the right</v>
      </c>
    </row>
    <row r="38" spans="1:34" ht="45.75" customHeight="1">
      <c r="A38" s="34" t="s">
        <v>22</v>
      </c>
      <c r="B38" s="80" t="s">
        <v>98</v>
      </c>
      <c r="C38" s="92" t="s">
        <v>48</v>
      </c>
      <c r="D38" s="36">
        <v>8</v>
      </c>
      <c r="E38" s="37">
        <v>7</v>
      </c>
      <c r="F38" s="37">
        <v>7.5</v>
      </c>
      <c r="G38" s="38">
        <v>22.5</v>
      </c>
      <c r="H38" s="39">
        <v>9</v>
      </c>
      <c r="I38" s="41">
        <v>7</v>
      </c>
      <c r="J38" s="41">
        <v>8</v>
      </c>
      <c r="K38" s="38">
        <v>24</v>
      </c>
      <c r="L38" s="36">
        <v>8</v>
      </c>
      <c r="M38" s="41">
        <v>8</v>
      </c>
      <c r="N38" s="41">
        <v>7</v>
      </c>
      <c r="O38" s="38">
        <v>23</v>
      </c>
      <c r="P38" s="42">
        <v>23.166666666666668</v>
      </c>
      <c r="Q38" s="86" t="s">
        <v>7</v>
      </c>
      <c r="R38" s="70" t="s">
        <v>187</v>
      </c>
      <c r="T38" s="5" t="b">
        <f t="shared" si="13"/>
        <v>0</v>
      </c>
      <c r="U38" s="5">
        <f t="shared" si="14"/>
        <v>0</v>
      </c>
      <c r="V38" s="5" t="b">
        <f t="shared" si="15"/>
        <v>1</v>
      </c>
      <c r="W38" s="5">
        <f t="shared" si="16"/>
        <v>1</v>
      </c>
      <c r="X38" s="5" t="b">
        <f t="shared" si="17"/>
        <v>0</v>
      </c>
      <c r="Y38" s="5">
        <f t="shared" si="18"/>
        <v>0</v>
      </c>
      <c r="Z38" s="5" t="b">
        <f t="shared" si="19"/>
        <v>0</v>
      </c>
      <c r="AA38" s="5">
        <f t="shared" si="20"/>
        <v>0</v>
      </c>
      <c r="AB38" s="5">
        <f t="shared" si="21"/>
        <v>3</v>
      </c>
      <c r="AD38" s="43">
        <f t="shared" si="22"/>
        <v>23.166666666666668</v>
      </c>
      <c r="AF38" s="44" t="str">
        <f t="shared" si="23"/>
        <v>Score: 23.2/30</v>
      </c>
      <c r="AG38" s="44" t="str">
        <f t="shared" si="24"/>
        <v>Honorable Mention</v>
      </c>
      <c r="AH38" s="4" t="str">
        <f t="shared" si="25"/>
        <v>'Dreamscape' by Gordon Sukut
Score: 23.2/30
Honorable Mention
Judges Comments: nice detail in the chain, good contrast and sharpness (adds to the story), you feel a tension between the light and the chain, "horizon" seems sloped and does not add to the story</v>
      </c>
    </row>
    <row r="39" spans="1:34" ht="45.75" customHeight="1">
      <c r="A39" s="34" t="s">
        <v>22</v>
      </c>
      <c r="B39" s="80" t="s">
        <v>100</v>
      </c>
      <c r="C39" s="92" t="s">
        <v>46</v>
      </c>
      <c r="D39" s="36">
        <v>8</v>
      </c>
      <c r="E39" s="37">
        <v>7</v>
      </c>
      <c r="F39" s="37">
        <v>9</v>
      </c>
      <c r="G39" s="38">
        <v>24</v>
      </c>
      <c r="H39" s="39">
        <v>7</v>
      </c>
      <c r="I39" s="41">
        <v>7</v>
      </c>
      <c r="J39" s="41">
        <v>8</v>
      </c>
      <c r="K39" s="38">
        <v>22</v>
      </c>
      <c r="L39" s="36">
        <v>8</v>
      </c>
      <c r="M39" s="41">
        <v>7</v>
      </c>
      <c r="N39" s="41">
        <v>9</v>
      </c>
      <c r="O39" s="38">
        <v>24</v>
      </c>
      <c r="P39" s="42">
        <v>23.333333333333332</v>
      </c>
      <c r="Q39" s="86" t="s">
        <v>7</v>
      </c>
      <c r="R39" s="70" t="s">
        <v>227</v>
      </c>
      <c r="T39" s="5" t="b">
        <f t="shared" si="13"/>
        <v>0</v>
      </c>
      <c r="U39" s="5">
        <f t="shared" si="14"/>
        <v>0</v>
      </c>
      <c r="V39" s="5" t="b">
        <f t="shared" si="15"/>
        <v>1</v>
      </c>
      <c r="W39" s="5">
        <f t="shared" si="16"/>
        <v>1</v>
      </c>
      <c r="X39" s="5" t="b">
        <f t="shared" si="17"/>
        <v>0</v>
      </c>
      <c r="Y39" s="5">
        <f t="shared" si="18"/>
        <v>0</v>
      </c>
      <c r="Z39" s="5" t="b">
        <f t="shared" si="19"/>
        <v>0</v>
      </c>
      <c r="AA39" s="5">
        <f t="shared" si="20"/>
        <v>0</v>
      </c>
      <c r="AB39" s="5">
        <f t="shared" si="21"/>
        <v>3</v>
      </c>
      <c r="AD39" s="43">
        <f t="shared" si="22"/>
        <v>23.333333333333332</v>
      </c>
      <c r="AF39" s="44" t="str">
        <f t="shared" si="23"/>
        <v>Score: 23.3/30</v>
      </c>
      <c r="AG39" s="44" t="str">
        <f t="shared" si="24"/>
        <v>Honorable Mention</v>
      </c>
      <c r="AH39" s="4" t="str">
        <f t="shared" si="25"/>
        <v>'Frosty Towers' by Dale Read
Score: 23.3/30
Honorable Mention
Judges Comments: add some contrast to bring out the cold and frostiness, crop out the tree at bottom left - do some border patrol, nice fog coming off the water, nice title</v>
      </c>
    </row>
    <row r="40" spans="1:34" ht="45.75" customHeight="1">
      <c r="A40" s="34" t="s">
        <v>22</v>
      </c>
      <c r="B40" s="80" t="s">
        <v>92</v>
      </c>
      <c r="C40" s="92" t="s">
        <v>51</v>
      </c>
      <c r="D40" s="36">
        <v>7</v>
      </c>
      <c r="E40" s="37">
        <v>7</v>
      </c>
      <c r="F40" s="37">
        <v>9</v>
      </c>
      <c r="G40" s="38">
        <v>23</v>
      </c>
      <c r="H40" s="39">
        <v>8</v>
      </c>
      <c r="I40" s="41">
        <v>7</v>
      </c>
      <c r="J40" s="41">
        <v>8.5</v>
      </c>
      <c r="K40" s="38">
        <v>23.5</v>
      </c>
      <c r="L40" s="36">
        <v>8</v>
      </c>
      <c r="M40" s="41">
        <v>7</v>
      </c>
      <c r="N40" s="41">
        <v>9</v>
      </c>
      <c r="O40" s="38">
        <v>24</v>
      </c>
      <c r="P40" s="42">
        <v>23.5</v>
      </c>
      <c r="Q40" s="86" t="s">
        <v>7</v>
      </c>
      <c r="R40" s="70" t="s">
        <v>181</v>
      </c>
      <c r="T40" s="5" t="b">
        <f t="shared" si="13"/>
        <v>0</v>
      </c>
      <c r="U40" s="5">
        <f t="shared" si="14"/>
        <v>0</v>
      </c>
      <c r="V40" s="5" t="b">
        <f t="shared" si="15"/>
        <v>1</v>
      </c>
      <c r="W40" s="5">
        <f t="shared" si="16"/>
        <v>1</v>
      </c>
      <c r="X40" s="5" t="b">
        <f t="shared" si="17"/>
        <v>0</v>
      </c>
      <c r="Y40" s="5">
        <f t="shared" si="18"/>
        <v>0</v>
      </c>
      <c r="Z40" s="5" t="b">
        <f t="shared" si="19"/>
        <v>0</v>
      </c>
      <c r="AA40" s="5">
        <f t="shared" si="20"/>
        <v>0</v>
      </c>
      <c r="AB40" s="5">
        <f t="shared" si="21"/>
        <v>3</v>
      </c>
      <c r="AD40" s="43">
        <f t="shared" si="22"/>
        <v>23.5</v>
      </c>
      <c r="AF40" s="44" t="str">
        <f t="shared" si="23"/>
        <v>Score: 23.5/30</v>
      </c>
      <c r="AG40" s="44" t="str">
        <f t="shared" si="24"/>
        <v>Honorable Mention</v>
      </c>
      <c r="AH40" s="4" t="str">
        <f t="shared" si="25"/>
        <v>'4 Irons' by Bob Holtsman
Score: 23.5/30
Honorable Mention
Judges Comments: good tile, subjects spaced well, nice low-key, nice and crisp, nice contrast, consider a change in perspective - needs a little more room on the right, flare a little distracting</v>
      </c>
    </row>
    <row r="41" spans="1:34" ht="45.75" customHeight="1">
      <c r="A41" s="34" t="s">
        <v>22</v>
      </c>
      <c r="B41" s="80" t="s">
        <v>109</v>
      </c>
      <c r="C41" s="92" t="s">
        <v>34</v>
      </c>
      <c r="D41" s="36">
        <v>9</v>
      </c>
      <c r="E41" s="37">
        <v>7</v>
      </c>
      <c r="F41" s="37">
        <v>8.5</v>
      </c>
      <c r="G41" s="38">
        <v>24.5</v>
      </c>
      <c r="H41" s="39">
        <v>7</v>
      </c>
      <c r="I41" s="41">
        <v>7</v>
      </c>
      <c r="J41" s="41">
        <v>8.5</v>
      </c>
      <c r="K41" s="38">
        <v>22.5</v>
      </c>
      <c r="L41" s="36">
        <v>8</v>
      </c>
      <c r="M41" s="41">
        <v>7</v>
      </c>
      <c r="N41" s="41">
        <v>8.5</v>
      </c>
      <c r="O41" s="38">
        <v>23.5</v>
      </c>
      <c r="P41" s="42">
        <v>23.5</v>
      </c>
      <c r="Q41" s="86" t="s">
        <v>7</v>
      </c>
      <c r="R41" s="70" t="s">
        <v>195</v>
      </c>
      <c r="T41" s="5" t="b">
        <f t="shared" si="13"/>
        <v>0</v>
      </c>
      <c r="U41" s="5">
        <f t="shared" si="14"/>
        <v>0</v>
      </c>
      <c r="V41" s="5" t="b">
        <f t="shared" si="15"/>
        <v>1</v>
      </c>
      <c r="W41" s="5">
        <f t="shared" si="16"/>
        <v>1</v>
      </c>
      <c r="X41" s="5" t="b">
        <f t="shared" si="17"/>
        <v>0</v>
      </c>
      <c r="Y41" s="5">
        <f t="shared" si="18"/>
        <v>0</v>
      </c>
      <c r="Z41" s="5" t="b">
        <f t="shared" si="19"/>
        <v>0</v>
      </c>
      <c r="AA41" s="5">
        <f t="shared" si="20"/>
        <v>0</v>
      </c>
      <c r="AB41" s="5">
        <f t="shared" si="21"/>
        <v>3</v>
      </c>
      <c r="AD41" s="43">
        <f t="shared" si="22"/>
        <v>23.5</v>
      </c>
      <c r="AF41" s="44" t="str">
        <f t="shared" si="23"/>
        <v>Score: 23.5/30</v>
      </c>
      <c r="AG41" s="44" t="str">
        <f t="shared" si="24"/>
        <v>Honorable Mention</v>
      </c>
      <c r="AH41" s="4" t="str">
        <f t="shared" si="25"/>
        <v>'Spirit Candle' by Helen Brown
Score: 23.5/30
Honorable Mention
Judges Comments: nice framing, has a story, nice lighting - but increase the contrast a little to bring out the details on the candle</v>
      </c>
    </row>
    <row r="42" spans="1:34" ht="45.75" customHeight="1">
      <c r="A42" s="34" t="s">
        <v>22</v>
      </c>
      <c r="B42" s="80" t="s">
        <v>103</v>
      </c>
      <c r="C42" s="92" t="s">
        <v>53</v>
      </c>
      <c r="D42" s="36">
        <v>8</v>
      </c>
      <c r="E42" s="37">
        <v>8.5</v>
      </c>
      <c r="F42" s="37">
        <v>8</v>
      </c>
      <c r="G42" s="38">
        <v>24.5</v>
      </c>
      <c r="H42" s="39">
        <v>7</v>
      </c>
      <c r="I42" s="41">
        <v>8</v>
      </c>
      <c r="J42" s="41">
        <v>8</v>
      </c>
      <c r="K42" s="38">
        <v>23</v>
      </c>
      <c r="L42" s="36">
        <v>7</v>
      </c>
      <c r="M42" s="41">
        <v>8.5</v>
      </c>
      <c r="N42" s="41">
        <v>8.5</v>
      </c>
      <c r="O42" s="38">
        <v>24</v>
      </c>
      <c r="P42" s="42">
        <v>23.833333333333332</v>
      </c>
      <c r="Q42" s="86" t="s">
        <v>7</v>
      </c>
      <c r="R42" s="70" t="s">
        <v>190</v>
      </c>
      <c r="T42" s="5" t="b">
        <f t="shared" si="13"/>
        <v>0</v>
      </c>
      <c r="U42" s="5">
        <f t="shared" si="14"/>
        <v>0</v>
      </c>
      <c r="V42" s="5" t="b">
        <f t="shared" si="15"/>
        <v>1</v>
      </c>
      <c r="W42" s="5">
        <f t="shared" si="16"/>
        <v>1</v>
      </c>
      <c r="X42" s="5" t="b">
        <f t="shared" si="17"/>
        <v>0</v>
      </c>
      <c r="Y42" s="5">
        <f t="shared" si="18"/>
        <v>0</v>
      </c>
      <c r="Z42" s="5" t="b">
        <f t="shared" si="19"/>
        <v>0</v>
      </c>
      <c r="AA42" s="5">
        <f t="shared" si="20"/>
        <v>0</v>
      </c>
      <c r="AB42" s="5">
        <f t="shared" si="21"/>
        <v>3</v>
      </c>
      <c r="AD42" s="43">
        <f t="shared" si="22"/>
        <v>23.833333333333332</v>
      </c>
      <c r="AF42" s="44" t="str">
        <f t="shared" si="23"/>
        <v>Score: 23.8/30</v>
      </c>
      <c r="AG42" s="44" t="str">
        <f t="shared" si="24"/>
        <v>Honorable Mention</v>
      </c>
      <c r="AH42" s="4" t="str">
        <f t="shared" si="25"/>
        <v>'Is This Bathroom Worthy' by Bob Anderson
Score: 23.8/30
Honorable Mention
Judges Comments: great title, lighting really works well, background tones are out of gamut - this causes the vertical banding we see (may have been a result of a gradient being added)</v>
      </c>
    </row>
    <row r="43" spans="1:34" ht="45.75" customHeight="1">
      <c r="A43" s="34" t="s">
        <v>22</v>
      </c>
      <c r="B43" s="80" t="s">
        <v>104</v>
      </c>
      <c r="C43" s="92" t="s">
        <v>136</v>
      </c>
      <c r="D43" s="36">
        <v>8</v>
      </c>
      <c r="E43" s="37">
        <v>7</v>
      </c>
      <c r="F43" s="37">
        <v>8</v>
      </c>
      <c r="G43" s="38">
        <v>23</v>
      </c>
      <c r="H43" s="39">
        <v>9</v>
      </c>
      <c r="I43" s="41">
        <v>7</v>
      </c>
      <c r="J43" s="41">
        <v>8.5</v>
      </c>
      <c r="K43" s="38">
        <v>24.5</v>
      </c>
      <c r="L43" s="36">
        <v>9</v>
      </c>
      <c r="M43" s="41">
        <v>7.5</v>
      </c>
      <c r="N43" s="41">
        <v>8.5</v>
      </c>
      <c r="O43" s="38">
        <v>25</v>
      </c>
      <c r="P43" s="42">
        <v>24.166666666666668</v>
      </c>
      <c r="Q43" s="86" t="s">
        <v>7</v>
      </c>
      <c r="R43" s="70" t="s">
        <v>191</v>
      </c>
      <c r="T43" s="5" t="b">
        <f t="shared" si="13"/>
        <v>0</v>
      </c>
      <c r="U43" s="5">
        <f t="shared" si="14"/>
        <v>0</v>
      </c>
      <c r="V43" s="5" t="b">
        <f t="shared" si="15"/>
        <v>1</v>
      </c>
      <c r="W43" s="5">
        <f t="shared" si="16"/>
        <v>1</v>
      </c>
      <c r="X43" s="5" t="b">
        <f t="shared" si="17"/>
        <v>0</v>
      </c>
      <c r="Y43" s="5">
        <f t="shared" si="18"/>
        <v>0</v>
      </c>
      <c r="Z43" s="5" t="b">
        <f t="shared" si="19"/>
        <v>0</v>
      </c>
      <c r="AA43" s="5">
        <f t="shared" si="20"/>
        <v>0</v>
      </c>
      <c r="AB43" s="5">
        <f t="shared" si="21"/>
        <v>3</v>
      </c>
      <c r="AD43" s="43">
        <f t="shared" si="22"/>
        <v>24.166666666666668</v>
      </c>
      <c r="AF43" s="44" t="str">
        <f t="shared" si="23"/>
        <v>Score: 24.2/30</v>
      </c>
      <c r="AG43" s="44" t="str">
        <f t="shared" si="24"/>
        <v>Honorable Mention</v>
      </c>
      <c r="AH43" s="4" t="str">
        <f t="shared" si="25"/>
        <v>'Leaf Me Be!' by Lorilee Guenter
Score: 24.2/30
Honorable Mention
Judges Comments: good play on words in the title, there seems to be some color and not quite suitable to the monochrome category, snowflakes appear to be nice and crisp</v>
      </c>
    </row>
    <row r="44" spans="1:34" ht="70.5" customHeight="1">
      <c r="A44" s="34" t="s">
        <v>22</v>
      </c>
      <c r="B44" s="80" t="s">
        <v>140</v>
      </c>
      <c r="C44" s="92" t="s">
        <v>137</v>
      </c>
      <c r="D44" s="36">
        <v>8</v>
      </c>
      <c r="E44" s="37">
        <v>8</v>
      </c>
      <c r="F44" s="37">
        <v>8</v>
      </c>
      <c r="G44" s="38">
        <v>24</v>
      </c>
      <c r="H44" s="39">
        <v>9</v>
      </c>
      <c r="I44" s="41">
        <v>8</v>
      </c>
      <c r="J44" s="41">
        <v>8</v>
      </c>
      <c r="K44" s="38">
        <v>25</v>
      </c>
      <c r="L44" s="36">
        <v>9</v>
      </c>
      <c r="M44" s="41">
        <v>8</v>
      </c>
      <c r="N44" s="41">
        <v>7</v>
      </c>
      <c r="O44" s="38">
        <v>24</v>
      </c>
      <c r="P44" s="42">
        <v>24.333333333333332</v>
      </c>
      <c r="Q44" s="86" t="s">
        <v>7</v>
      </c>
      <c r="R44" s="70" t="s">
        <v>182</v>
      </c>
      <c r="T44" s="5" t="b">
        <f t="shared" si="13"/>
        <v>0</v>
      </c>
      <c r="U44" s="5">
        <f t="shared" si="14"/>
        <v>0</v>
      </c>
      <c r="V44" s="5" t="b">
        <f t="shared" si="15"/>
        <v>1</v>
      </c>
      <c r="W44" s="5">
        <f t="shared" si="16"/>
        <v>1</v>
      </c>
      <c r="X44" s="5" t="b">
        <f t="shared" si="17"/>
        <v>0</v>
      </c>
      <c r="Y44" s="5">
        <f t="shared" si="18"/>
        <v>0</v>
      </c>
      <c r="Z44" s="5" t="b">
        <f t="shared" si="19"/>
        <v>0</v>
      </c>
      <c r="AA44" s="5">
        <f t="shared" si="20"/>
        <v>0</v>
      </c>
      <c r="AB44" s="5">
        <f t="shared" si="21"/>
        <v>3</v>
      </c>
      <c r="AD44" s="43">
        <f t="shared" si="22"/>
        <v>24.333333333333332</v>
      </c>
      <c r="AF44" s="44" t="str">
        <f t="shared" si="23"/>
        <v>Score: 24.3/30</v>
      </c>
      <c r="AG44" s="44" t="str">
        <f t="shared" si="24"/>
        <v>Honorable Mention</v>
      </c>
      <c r="AH44" s="4" t="str">
        <f t="shared" si="25"/>
        <v>'At Isrealite Cemetary, Nice France' by  Barry Singer
Score: 24.3/30
Honorable Mention
Judges Comments: good feel and story to this image, the coloring does great things for the feel of the image, show more wall on the left (if possible) - too close to center, needs a more creative title to go with the mood that's created within</v>
      </c>
    </row>
    <row r="45" spans="1:34" ht="45.75" customHeight="1">
      <c r="A45" s="34" t="s">
        <v>22</v>
      </c>
      <c r="B45" s="80" t="s">
        <v>102</v>
      </c>
      <c r="C45" s="92" t="s">
        <v>42</v>
      </c>
      <c r="D45" s="36">
        <v>9</v>
      </c>
      <c r="E45" s="37">
        <v>6.5</v>
      </c>
      <c r="F45" s="37">
        <v>8.8</v>
      </c>
      <c r="G45" s="38">
        <v>24.3</v>
      </c>
      <c r="H45" s="39">
        <v>8</v>
      </c>
      <c r="I45" s="41">
        <v>7</v>
      </c>
      <c r="J45" s="41">
        <v>8.5</v>
      </c>
      <c r="K45" s="38">
        <v>23.5</v>
      </c>
      <c r="L45" s="36">
        <v>9</v>
      </c>
      <c r="M45" s="41">
        <v>8</v>
      </c>
      <c r="N45" s="41">
        <v>8.5</v>
      </c>
      <c r="O45" s="38">
        <v>25.5</v>
      </c>
      <c r="P45" s="42">
        <v>24.433333333333334</v>
      </c>
      <c r="Q45" s="86" t="s">
        <v>7</v>
      </c>
      <c r="R45" s="70" t="s">
        <v>228</v>
      </c>
      <c r="T45" s="5" t="b">
        <f t="shared" si="13"/>
        <v>0</v>
      </c>
      <c r="U45" s="5">
        <f t="shared" si="14"/>
        <v>0</v>
      </c>
      <c r="V45" s="5" t="b">
        <f t="shared" si="15"/>
        <v>1</v>
      </c>
      <c r="W45" s="5">
        <f t="shared" si="16"/>
        <v>1</v>
      </c>
      <c r="X45" s="5" t="b">
        <f t="shared" si="17"/>
        <v>0</v>
      </c>
      <c r="Y45" s="5">
        <f t="shared" si="18"/>
        <v>0</v>
      </c>
      <c r="Z45" s="5" t="b">
        <f t="shared" si="19"/>
        <v>0</v>
      </c>
      <c r="AA45" s="5">
        <f t="shared" si="20"/>
        <v>0</v>
      </c>
      <c r="AB45" s="5">
        <f t="shared" si="21"/>
        <v>3</v>
      </c>
      <c r="AD45" s="43">
        <f t="shared" si="22"/>
        <v>24.433333333333334</v>
      </c>
      <c r="AF45" s="44" t="str">
        <f t="shared" si="23"/>
        <v>Score: 24.4/30</v>
      </c>
      <c r="AG45" s="44" t="str">
        <f t="shared" si="24"/>
        <v>Honorable Mention</v>
      </c>
      <c r="AH45" s="4" t="str">
        <f t="shared" si="25"/>
        <v>'Hurrying Home' by Hans Holtkamp
Score: 24.4/30
Honorable Mention
Judges Comments: great story here, snow blur shot well, great high-key, composition needs more room on the right side - space to move into</v>
      </c>
    </row>
    <row r="46" spans="1:34" ht="45.75" customHeight="1">
      <c r="A46" s="34" t="s">
        <v>22</v>
      </c>
      <c r="B46" s="80" t="s">
        <v>106</v>
      </c>
      <c r="C46" s="92" t="s">
        <v>40</v>
      </c>
      <c r="D46" s="36">
        <v>9</v>
      </c>
      <c r="E46" s="37">
        <v>7</v>
      </c>
      <c r="F46" s="37">
        <v>8</v>
      </c>
      <c r="G46" s="38">
        <v>24</v>
      </c>
      <c r="H46" s="39">
        <v>10</v>
      </c>
      <c r="I46" s="41">
        <v>8</v>
      </c>
      <c r="J46" s="41">
        <v>8</v>
      </c>
      <c r="K46" s="38">
        <v>26</v>
      </c>
      <c r="L46" s="36">
        <v>9</v>
      </c>
      <c r="M46" s="41">
        <v>8</v>
      </c>
      <c r="N46" s="41">
        <v>8</v>
      </c>
      <c r="O46" s="38">
        <v>25</v>
      </c>
      <c r="P46" s="42">
        <v>25</v>
      </c>
      <c r="Q46" s="86" t="s">
        <v>7</v>
      </c>
      <c r="R46" s="70" t="s">
        <v>193</v>
      </c>
      <c r="T46" s="5" t="b">
        <f t="shared" si="13"/>
        <v>0</v>
      </c>
      <c r="U46" s="5">
        <f t="shared" si="14"/>
        <v>0</v>
      </c>
      <c r="V46" s="5" t="b">
        <f t="shared" si="15"/>
        <v>1</v>
      </c>
      <c r="W46" s="5">
        <f t="shared" si="16"/>
        <v>1</v>
      </c>
      <c r="X46" s="5" t="b">
        <f t="shared" si="17"/>
        <v>0</v>
      </c>
      <c r="Y46" s="5">
        <f t="shared" si="18"/>
        <v>0</v>
      </c>
      <c r="Z46" s="5" t="b">
        <f t="shared" si="19"/>
        <v>0</v>
      </c>
      <c r="AA46" s="5">
        <f t="shared" si="20"/>
        <v>0</v>
      </c>
      <c r="AB46" s="5">
        <f t="shared" si="21"/>
        <v>3</v>
      </c>
      <c r="AD46" s="43">
        <f t="shared" si="22"/>
        <v>25</v>
      </c>
      <c r="AF46" s="44" t="str">
        <f t="shared" si="23"/>
        <v>Score: 25/30</v>
      </c>
      <c r="AG46" s="44" t="str">
        <f t="shared" si="24"/>
        <v>Honorable Mention</v>
      </c>
      <c r="AH46" s="4" t="str">
        <f t="shared" si="25"/>
        <v>'Out of the Gloom on a Cold Night' by Bruce Guenter
Score: 25/30
Honorable Mention
Judges Comments: symmetry is great, nice and crisp, low-key really works, lighting has a good feather to it, nice architectural shot</v>
      </c>
    </row>
    <row r="47" spans="1:34" ht="45.75" customHeight="1">
      <c r="A47" s="34" t="s">
        <v>22</v>
      </c>
      <c r="B47" s="80" t="s">
        <v>143</v>
      </c>
      <c r="C47" s="92" t="s">
        <v>49</v>
      </c>
      <c r="D47" s="36">
        <v>9</v>
      </c>
      <c r="E47" s="37">
        <v>8</v>
      </c>
      <c r="F47" s="37">
        <v>9</v>
      </c>
      <c r="G47" s="38">
        <v>26</v>
      </c>
      <c r="H47" s="39">
        <v>9</v>
      </c>
      <c r="I47" s="41">
        <v>7</v>
      </c>
      <c r="J47" s="41">
        <v>9</v>
      </c>
      <c r="K47" s="38">
        <v>25</v>
      </c>
      <c r="L47" s="36">
        <v>10</v>
      </c>
      <c r="M47" s="41">
        <v>8</v>
      </c>
      <c r="N47" s="41">
        <v>9</v>
      </c>
      <c r="O47" s="38">
        <v>27</v>
      </c>
      <c r="P47" s="42">
        <v>26</v>
      </c>
      <c r="Q47" s="86" t="s">
        <v>7</v>
      </c>
      <c r="R47" s="70" t="s">
        <v>199</v>
      </c>
      <c r="T47" s="5" t="b">
        <f t="shared" si="13"/>
        <v>0</v>
      </c>
      <c r="U47" s="5">
        <f t="shared" si="14"/>
        <v>0</v>
      </c>
      <c r="V47" s="5" t="b">
        <f t="shared" si="15"/>
        <v>1</v>
      </c>
      <c r="W47" s="5">
        <f t="shared" si="16"/>
        <v>1</v>
      </c>
      <c r="X47" s="5" t="b">
        <f t="shared" si="17"/>
        <v>0</v>
      </c>
      <c r="Y47" s="5">
        <f t="shared" si="18"/>
        <v>0</v>
      </c>
      <c r="Z47" s="5" t="b">
        <f t="shared" si="19"/>
        <v>0</v>
      </c>
      <c r="AA47" s="5">
        <f t="shared" si="20"/>
        <v>0</v>
      </c>
      <c r="AB47" s="5">
        <f t="shared" si="21"/>
        <v>3</v>
      </c>
      <c r="AD47" s="43">
        <f t="shared" si="22"/>
        <v>26</v>
      </c>
      <c r="AF47" s="44" t="str">
        <f t="shared" si="23"/>
        <v>Score: 26/30</v>
      </c>
      <c r="AG47" s="44" t="str">
        <f t="shared" si="24"/>
        <v>Honorable Mention</v>
      </c>
      <c r="AH47" s="4" t="str">
        <f t="shared" si="25"/>
        <v>'Mountains' by Ian Sutherland
Score: 26/30
Honorable Mention
Judges Comments: lots of great layers going on here, there's motion everywhere - adds to the image, tall mountain too close to the center - put it in the thirds position to strengthen the composition</v>
      </c>
    </row>
    <row r="48" spans="1:34" ht="45.75" customHeight="1">
      <c r="A48" s="34" t="s">
        <v>22</v>
      </c>
      <c r="B48" s="80" t="s">
        <v>110</v>
      </c>
      <c r="C48" s="92" t="s">
        <v>135</v>
      </c>
      <c r="D48" s="36">
        <v>9</v>
      </c>
      <c r="E48" s="37">
        <v>8</v>
      </c>
      <c r="F48" s="37">
        <v>9.5</v>
      </c>
      <c r="G48" s="38">
        <v>26.5</v>
      </c>
      <c r="H48" s="39">
        <v>9</v>
      </c>
      <c r="I48" s="41">
        <v>8</v>
      </c>
      <c r="J48" s="41">
        <v>9.5</v>
      </c>
      <c r="K48" s="38">
        <v>26.5</v>
      </c>
      <c r="L48" s="36">
        <v>9</v>
      </c>
      <c r="M48" s="41">
        <v>7.5</v>
      </c>
      <c r="N48" s="41">
        <v>9.5</v>
      </c>
      <c r="O48" s="38">
        <v>26</v>
      </c>
      <c r="P48" s="42">
        <v>26.333333333333332</v>
      </c>
      <c r="Q48" s="86" t="s">
        <v>7</v>
      </c>
      <c r="R48" s="70" t="s">
        <v>196</v>
      </c>
      <c r="T48" s="5" t="b">
        <f t="shared" si="13"/>
        <v>0</v>
      </c>
      <c r="U48" s="5">
        <f t="shared" si="14"/>
        <v>0</v>
      </c>
      <c r="V48" s="5" t="b">
        <f t="shared" si="15"/>
        <v>1</v>
      </c>
      <c r="W48" s="5">
        <f t="shared" si="16"/>
        <v>1</v>
      </c>
      <c r="X48" s="5" t="b">
        <f t="shared" si="17"/>
        <v>0</v>
      </c>
      <c r="Y48" s="5">
        <f t="shared" si="18"/>
        <v>0</v>
      </c>
      <c r="Z48" s="5" t="b">
        <f t="shared" si="19"/>
        <v>0</v>
      </c>
      <c r="AA48" s="5">
        <f t="shared" si="20"/>
        <v>0</v>
      </c>
      <c r="AB48" s="5">
        <f t="shared" si="21"/>
        <v>3</v>
      </c>
      <c r="AD48" s="43">
        <f t="shared" si="22"/>
        <v>26.333333333333332</v>
      </c>
      <c r="AF48" s="44" t="str">
        <f t="shared" si="23"/>
        <v>Score: 26.3/30</v>
      </c>
      <c r="AG48" s="44" t="str">
        <f t="shared" si="24"/>
        <v>Honorable Mention</v>
      </c>
      <c r="AH48" s="4" t="str">
        <f t="shared" si="25"/>
        <v>'The Brim' by Nina Henry
Score: 26.3/30
Honorable Mention
Judges Comments: great positioning of the subject, great crop choice, softness works with the mystery, could be a little bit brighter (could be the screen it's shown on)</v>
      </c>
    </row>
    <row r="49" spans="1:34" ht="45.75" customHeight="1">
      <c r="A49" s="34" t="s">
        <v>22</v>
      </c>
      <c r="B49" s="80" t="s">
        <v>97</v>
      </c>
      <c r="C49" s="92" t="s">
        <v>30</v>
      </c>
      <c r="D49" s="36">
        <v>9</v>
      </c>
      <c r="E49" s="37">
        <v>8</v>
      </c>
      <c r="F49" s="37">
        <v>9.5</v>
      </c>
      <c r="G49" s="38">
        <v>26.5</v>
      </c>
      <c r="H49" s="39">
        <v>10</v>
      </c>
      <c r="I49" s="41">
        <v>8</v>
      </c>
      <c r="J49" s="41">
        <v>9.5</v>
      </c>
      <c r="K49" s="38">
        <v>27.5</v>
      </c>
      <c r="L49" s="36">
        <v>9</v>
      </c>
      <c r="M49" s="41">
        <v>8</v>
      </c>
      <c r="N49" s="41">
        <v>9.5</v>
      </c>
      <c r="O49" s="38">
        <v>26.5</v>
      </c>
      <c r="P49" s="42">
        <v>26.833333333333332</v>
      </c>
      <c r="Q49" s="86" t="s">
        <v>7</v>
      </c>
      <c r="R49" s="70" t="s">
        <v>186</v>
      </c>
      <c r="T49" s="5" t="b">
        <f t="shared" si="13"/>
        <v>0</v>
      </c>
      <c r="U49" s="5">
        <f t="shared" si="14"/>
        <v>0</v>
      </c>
      <c r="V49" s="5" t="b">
        <f t="shared" si="15"/>
        <v>1</v>
      </c>
      <c r="W49" s="5">
        <f t="shared" si="16"/>
        <v>1</v>
      </c>
      <c r="X49" s="5" t="b">
        <f t="shared" si="17"/>
        <v>0</v>
      </c>
      <c r="Y49" s="5">
        <f t="shared" si="18"/>
        <v>0</v>
      </c>
      <c r="Z49" s="5" t="b">
        <f t="shared" si="19"/>
        <v>0</v>
      </c>
      <c r="AA49" s="5">
        <f t="shared" si="20"/>
        <v>0</v>
      </c>
      <c r="AB49" s="5">
        <f t="shared" si="21"/>
        <v>3</v>
      </c>
      <c r="AD49" s="43">
        <f t="shared" si="22"/>
        <v>26.833333333333332</v>
      </c>
      <c r="AF49" s="44" t="str">
        <f t="shared" si="23"/>
        <v>Score: 26.8/30</v>
      </c>
      <c r="AG49" s="44" t="str">
        <f t="shared" si="24"/>
        <v>Honorable Mention</v>
      </c>
      <c r="AH49" s="4" t="str">
        <f t="shared" si="25"/>
        <v>'Darkness In The Dunes' by June McDonald
Score: 26.8/30
Honorable Mention
Judges Comments: gorgeous contrast, sharpness and softness exactly where it needs to be, sloped "horizon" works here, very strong and dramatic image, highlight a little blown out</v>
      </c>
    </row>
    <row r="50" spans="1:34" ht="45.75" customHeight="1">
      <c r="A50" s="34" t="s">
        <v>22</v>
      </c>
      <c r="B50" s="80" t="s">
        <v>105</v>
      </c>
      <c r="C50" s="92" t="s">
        <v>138</v>
      </c>
      <c r="D50" s="36">
        <v>8</v>
      </c>
      <c r="E50" s="37">
        <v>8.5</v>
      </c>
      <c r="F50" s="37">
        <v>10</v>
      </c>
      <c r="G50" s="38">
        <v>26.5</v>
      </c>
      <c r="H50" s="39">
        <v>9</v>
      </c>
      <c r="I50" s="41">
        <v>8.5</v>
      </c>
      <c r="J50" s="41">
        <v>10</v>
      </c>
      <c r="K50" s="38">
        <v>27.5</v>
      </c>
      <c r="L50" s="36">
        <v>8</v>
      </c>
      <c r="M50" s="41">
        <v>8.5</v>
      </c>
      <c r="N50" s="41">
        <v>10</v>
      </c>
      <c r="O50" s="38">
        <v>26.5</v>
      </c>
      <c r="P50" s="42">
        <v>26.833333333333332</v>
      </c>
      <c r="Q50" s="86" t="s">
        <v>7</v>
      </c>
      <c r="R50" s="70" t="s">
        <v>192</v>
      </c>
      <c r="T50" s="5" t="b">
        <f t="shared" si="13"/>
        <v>0</v>
      </c>
      <c r="U50" s="5">
        <f t="shared" si="14"/>
        <v>0</v>
      </c>
      <c r="V50" s="5" t="b">
        <f t="shared" si="15"/>
        <v>1</v>
      </c>
      <c r="W50" s="5">
        <f t="shared" si="16"/>
        <v>1</v>
      </c>
      <c r="X50" s="5" t="b">
        <f t="shared" si="17"/>
        <v>0</v>
      </c>
      <c r="Y50" s="5">
        <f t="shared" si="18"/>
        <v>0</v>
      </c>
      <c r="Z50" s="5" t="b">
        <f t="shared" si="19"/>
        <v>0</v>
      </c>
      <c r="AA50" s="5">
        <f t="shared" si="20"/>
        <v>0</v>
      </c>
      <c r="AB50" s="5">
        <f t="shared" si="21"/>
        <v>3</v>
      </c>
      <c r="AD50" s="43">
        <f t="shared" si="22"/>
        <v>26.833333333333332</v>
      </c>
      <c r="AF50" s="44" t="str">
        <f t="shared" si="23"/>
        <v>Score: 26.8/30</v>
      </c>
      <c r="AG50" s="44" t="str">
        <f t="shared" si="24"/>
        <v>Honorable Mention</v>
      </c>
      <c r="AH50" s="4" t="str">
        <f t="shared" si="25"/>
        <v>'Let it Drip' by Cynthia Salgado
Score: 26.8/30
Honorable Mention
Judges Comments: great title, beautiful sharp image, nice low-key image, excellent photo, soft in the right spots as well, something hidden in the dark bottom right corner</v>
      </c>
    </row>
    <row r="51" spans="1:34" ht="45.75" customHeight="1">
      <c r="A51" s="97" t="s">
        <v>22</v>
      </c>
      <c r="B51" s="98" t="s">
        <v>99</v>
      </c>
      <c r="C51" s="116" t="s">
        <v>41</v>
      </c>
      <c r="D51" s="100">
        <v>9</v>
      </c>
      <c r="E51" s="101">
        <v>8</v>
      </c>
      <c r="F51" s="101">
        <v>9.5</v>
      </c>
      <c r="G51" s="102">
        <v>26.5</v>
      </c>
      <c r="H51" s="103">
        <v>10</v>
      </c>
      <c r="I51" s="104">
        <v>8</v>
      </c>
      <c r="J51" s="104">
        <v>9.5</v>
      </c>
      <c r="K51" s="102">
        <v>27.5</v>
      </c>
      <c r="L51" s="100">
        <v>10</v>
      </c>
      <c r="M51" s="104">
        <v>8</v>
      </c>
      <c r="N51" s="104">
        <v>9.5</v>
      </c>
      <c r="O51" s="102">
        <v>27.5</v>
      </c>
      <c r="P51" s="105">
        <v>27.166666666666668</v>
      </c>
      <c r="Q51" s="106" t="s">
        <v>12</v>
      </c>
      <c r="R51" s="107" t="s">
        <v>188</v>
      </c>
      <c r="T51" s="5" t="b">
        <f t="shared" si="13"/>
        <v>0</v>
      </c>
      <c r="U51" s="5">
        <f>IF(T51=TRUE,1,0)</f>
        <v>0</v>
      </c>
      <c r="V51" s="5" t="b">
        <f>AND($T$27=0,P51&gt;21.99)</f>
        <v>1</v>
      </c>
      <c r="W51" s="5">
        <f>IF(V51=TRUE,1,0)</f>
        <v>1</v>
      </c>
      <c r="X51" s="5" t="b">
        <f t="shared" si="17"/>
        <v>1</v>
      </c>
      <c r="Y51" s="5">
        <f>IF(X51=TRUE,2,0)</f>
        <v>2</v>
      </c>
      <c r="Z51" s="5" t="b">
        <f t="shared" si="19"/>
        <v>1</v>
      </c>
      <c r="AA51" s="5">
        <f>IF(Z51=TRUE,1,0)</f>
        <v>1</v>
      </c>
      <c r="AB51" s="5">
        <f>T51+(V51*2)+W51+X51+Y51</f>
        <v>6</v>
      </c>
      <c r="AD51" s="43">
        <f>P51</f>
        <v>27.166666666666668</v>
      </c>
      <c r="AF51" s="44" t="str">
        <f>CONCATENATE("Score: ",ROUND(P51,1),"/30")</f>
        <v>Score: 27.2/30</v>
      </c>
      <c r="AG51" s="44" t="str">
        <f>IF(Q51="HM","Honorable Mention",IF(Q51="PM","Print of the Month",""))</f>
        <v>Print of the Month</v>
      </c>
      <c r="AH51" s="4" t="str">
        <f>CONCATENATE("'",B51,"'"," by ",C51,CHAR(10),AF51,CHAR(10),AG51,CHAR(10),"Judges Comments: ",R51)</f>
        <v>'Foxy Lady' by Bas Hobson
Score: 27.2/30
Print of the Month
Judges Comments: great high-key, well done image, crop to have the eyes a little more to the left, eyes draw you in - very crisp, technically very strong</v>
      </c>
    </row>
    <row r="52" spans="1:19" ht="8.25" customHeight="1">
      <c r="A52" s="45"/>
      <c r="B52" s="71"/>
      <c r="C52" s="93"/>
      <c r="D52" s="45"/>
      <c r="E52" s="45"/>
      <c r="F52" s="45"/>
      <c r="G52" s="47"/>
      <c r="H52" s="45"/>
      <c r="I52" s="48"/>
      <c r="J52" s="48"/>
      <c r="K52" s="47"/>
      <c r="L52" s="45"/>
      <c r="M52" s="48"/>
      <c r="N52" s="48"/>
      <c r="O52" s="47"/>
      <c r="P52" s="47"/>
      <c r="Q52" s="54"/>
      <c r="R52" s="71"/>
      <c r="S52" s="121" t="str">
        <f>IF(Z53=TRUE,"TIE"," ")</f>
        <v> </v>
      </c>
    </row>
    <row r="53" spans="1:27" ht="30.75" customHeight="1">
      <c r="A53" s="3"/>
      <c r="B53" s="77" t="s">
        <v>25</v>
      </c>
      <c r="C53" s="91" t="s">
        <v>21</v>
      </c>
      <c r="D53" s="1">
        <v>24</v>
      </c>
      <c r="E53" s="1"/>
      <c r="F53" s="1"/>
      <c r="G53" s="44"/>
      <c r="K53" s="44"/>
      <c r="O53" s="44"/>
      <c r="P53" s="44"/>
      <c r="Q53" s="30"/>
      <c r="S53" s="121"/>
      <c r="T53" s="49" t="str">
        <f>IF(MAX(P28:P52)&lt;22,MAX(P28:P52)," ")</f>
        <v> </v>
      </c>
      <c r="U53" s="49"/>
      <c r="X53" s="49">
        <f>IF(T53&gt;21.99,MAX(P28:P52)," ")</f>
        <v>27.166666666666668</v>
      </c>
      <c r="Z53" s="32" t="b">
        <f>OR(Z54&gt;1,T54&gt;1)</f>
        <v>0</v>
      </c>
      <c r="AA53" s="32"/>
    </row>
    <row r="54" spans="1:29" s="57" customFormat="1" ht="6" customHeight="1">
      <c r="A54" s="50"/>
      <c r="B54" s="73"/>
      <c r="C54" s="95"/>
      <c r="D54" s="50"/>
      <c r="E54" s="50"/>
      <c r="F54" s="50"/>
      <c r="G54" s="52"/>
      <c r="H54" s="50"/>
      <c r="I54" s="50"/>
      <c r="J54" s="50"/>
      <c r="K54" s="52"/>
      <c r="L54" s="50"/>
      <c r="M54" s="50"/>
      <c r="N54" s="50"/>
      <c r="O54" s="52"/>
      <c r="P54" s="52"/>
      <c r="Q54" s="56"/>
      <c r="R54" s="73"/>
      <c r="S54" s="121"/>
      <c r="T54" s="5">
        <f>SUM(U55:U79)</f>
        <v>0</v>
      </c>
      <c r="U54" s="5"/>
      <c r="V54" s="5"/>
      <c r="W54" s="5"/>
      <c r="X54" s="5"/>
      <c r="Y54" s="5"/>
      <c r="Z54" s="5">
        <f>SUM(AA55:AA79)</f>
        <v>1</v>
      </c>
      <c r="AA54" s="5"/>
      <c r="AB54" s="5"/>
      <c r="AC54" s="5"/>
    </row>
    <row r="55" spans="1:34" ht="45.75" customHeight="1">
      <c r="A55" s="34" t="s">
        <v>23</v>
      </c>
      <c r="B55" s="80" t="s">
        <v>115</v>
      </c>
      <c r="C55" s="92" t="s">
        <v>116</v>
      </c>
      <c r="D55" s="58">
        <v>4</v>
      </c>
      <c r="E55" s="59">
        <v>6</v>
      </c>
      <c r="F55" s="59">
        <v>7</v>
      </c>
      <c r="G55" s="60">
        <v>17</v>
      </c>
      <c r="H55" s="61">
        <v>4</v>
      </c>
      <c r="I55" s="62">
        <v>6</v>
      </c>
      <c r="J55" s="62">
        <v>7</v>
      </c>
      <c r="K55" s="63">
        <v>17</v>
      </c>
      <c r="L55" s="58">
        <v>4</v>
      </c>
      <c r="M55" s="62">
        <v>6</v>
      </c>
      <c r="N55" s="62">
        <v>7.5</v>
      </c>
      <c r="O55" s="60">
        <v>17.5</v>
      </c>
      <c r="P55" s="42">
        <v>17.166666666666668</v>
      </c>
      <c r="Q55" s="86" t="s">
        <v>4</v>
      </c>
      <c r="R55" s="74" t="s">
        <v>201</v>
      </c>
      <c r="T55" s="5" t="b">
        <f aca="true" t="shared" si="26" ref="T55:T78">AND($T$80&lt;22,P55=$T$80)</f>
        <v>0</v>
      </c>
      <c r="U55" s="5">
        <f aca="true" t="shared" si="27" ref="U55:U77">IF(T55=TRUE,1,0)</f>
        <v>0</v>
      </c>
      <c r="V55" s="5" t="b">
        <f aca="true" t="shared" si="28" ref="V55:V77">AND($T$54=0,P55&gt;21.99)</f>
        <v>0</v>
      </c>
      <c r="W55" s="5">
        <f aca="true" t="shared" si="29" ref="W55:W77">IF(V55=TRUE,1,0)</f>
        <v>0</v>
      </c>
      <c r="X55" s="5" t="b">
        <f aca="true" t="shared" si="30" ref="X55:X78">AND($T$54=0,P55=$X$80)</f>
        <v>0</v>
      </c>
      <c r="Y55" s="5">
        <f aca="true" t="shared" si="31" ref="Y55:Y77">IF(X55=TRUE,2,0)</f>
        <v>0</v>
      </c>
      <c r="Z55" s="5" t="b">
        <f aca="true" t="shared" si="32" ref="Z55:Z78">AND(AB55=MAX($AB$55:$AB$79))</f>
        <v>0</v>
      </c>
      <c r="AA55" s="5">
        <f aca="true" t="shared" si="33" ref="AA55:AA77">IF(Z55=TRUE,1,0)</f>
        <v>0</v>
      </c>
      <c r="AB55" s="5">
        <f aca="true" t="shared" si="34" ref="AB55:AB77">T55+(V55*2)+W55+X55+Y55</f>
        <v>0</v>
      </c>
      <c r="AD55" s="43">
        <f aca="true" t="shared" si="35" ref="AD55:AD77">P55</f>
        <v>17.166666666666668</v>
      </c>
      <c r="AF55" s="44" t="str">
        <f aca="true" t="shared" si="36" ref="AF55:AF77">CONCATENATE("Score: ",ROUND(P55,1),"/30")</f>
        <v>Score: 17.2/30</v>
      </c>
      <c r="AG55" s="44">
        <f aca="true" t="shared" si="37" ref="AG55:AG77">IF(Q55="HM","Honorable Mention",IF(Q55="PM","Print of the Month",""))</f>
      </c>
      <c r="AH55" s="4" t="str">
        <f aca="true" t="shared" si="38" ref="AH55:AH77">CONCATENATE("'",B55,"'"," by ",C55,CHAR(10),AF55,CHAR(10),AG55,CHAR(10),"Judges Comments: ",R55)</f>
        <v>'Barbuda Heat' by Brenda Maitland
Score: 17.2/30
Judges Comments: appropriate title, feels washed out, horizon is not straight, add or remove sky (depending where the interest lies)</v>
      </c>
    </row>
    <row r="56" spans="1:34" ht="45.75" customHeight="1">
      <c r="A56" s="34" t="s">
        <v>23</v>
      </c>
      <c r="B56" s="80" t="s">
        <v>144</v>
      </c>
      <c r="C56" s="92" t="s">
        <v>49</v>
      </c>
      <c r="D56" s="58">
        <v>6</v>
      </c>
      <c r="E56" s="59">
        <v>7</v>
      </c>
      <c r="F56" s="59">
        <v>7</v>
      </c>
      <c r="G56" s="60">
        <v>20</v>
      </c>
      <c r="H56" s="61">
        <v>6</v>
      </c>
      <c r="I56" s="62">
        <v>7</v>
      </c>
      <c r="J56" s="62">
        <v>7</v>
      </c>
      <c r="K56" s="63">
        <v>20</v>
      </c>
      <c r="L56" s="58">
        <v>6</v>
      </c>
      <c r="M56" s="62">
        <v>6</v>
      </c>
      <c r="N56" s="62">
        <v>7</v>
      </c>
      <c r="O56" s="60">
        <v>19</v>
      </c>
      <c r="P56" s="42">
        <v>19.666666666666668</v>
      </c>
      <c r="Q56" s="86" t="s">
        <v>4</v>
      </c>
      <c r="R56" s="75" t="s">
        <v>218</v>
      </c>
      <c r="T56" s="5" t="b">
        <f t="shared" si="26"/>
        <v>0</v>
      </c>
      <c r="U56" s="5">
        <f t="shared" si="27"/>
        <v>0</v>
      </c>
      <c r="V56" s="5" t="b">
        <f t="shared" si="28"/>
        <v>0</v>
      </c>
      <c r="W56" s="5">
        <f t="shared" si="29"/>
        <v>0</v>
      </c>
      <c r="X56" s="5" t="b">
        <f t="shared" si="30"/>
        <v>0</v>
      </c>
      <c r="Y56" s="5">
        <f t="shared" si="31"/>
        <v>0</v>
      </c>
      <c r="Z56" s="5" t="b">
        <f t="shared" si="32"/>
        <v>0</v>
      </c>
      <c r="AA56" s="5">
        <f t="shared" si="33"/>
        <v>0</v>
      </c>
      <c r="AB56" s="5">
        <f t="shared" si="34"/>
        <v>0</v>
      </c>
      <c r="AD56" s="43">
        <f t="shared" si="35"/>
        <v>19.666666666666668</v>
      </c>
      <c r="AF56" s="44" t="str">
        <f t="shared" si="36"/>
        <v>Score: 19.7/30</v>
      </c>
      <c r="AG56" s="44">
        <f t="shared" si="37"/>
      </c>
      <c r="AH56" s="4" t="str">
        <f t="shared" si="38"/>
        <v>'Jeff' by Ian Sutherland
Score: 19.7/30
Judges Comments: eyes are nice and sharp, lighting works in this image, seems to be one second off the "what the heck are you doing" look, right eye is a little off and unnerving</v>
      </c>
    </row>
    <row r="57" spans="1:34" ht="45.75" customHeight="1">
      <c r="A57" s="34" t="s">
        <v>23</v>
      </c>
      <c r="B57" s="80" t="s">
        <v>118</v>
      </c>
      <c r="C57" s="92" t="s">
        <v>31</v>
      </c>
      <c r="D57" s="58">
        <v>7</v>
      </c>
      <c r="E57" s="59">
        <v>6</v>
      </c>
      <c r="F57" s="59">
        <v>7</v>
      </c>
      <c r="G57" s="60">
        <v>20</v>
      </c>
      <c r="H57" s="61">
        <v>7</v>
      </c>
      <c r="I57" s="62">
        <v>6</v>
      </c>
      <c r="J57" s="62">
        <v>7</v>
      </c>
      <c r="K57" s="63">
        <v>20</v>
      </c>
      <c r="L57" s="58">
        <v>7</v>
      </c>
      <c r="M57" s="62">
        <v>6</v>
      </c>
      <c r="N57" s="62">
        <v>7.5</v>
      </c>
      <c r="O57" s="60">
        <v>20.5</v>
      </c>
      <c r="P57" s="42">
        <v>20.166666666666668</v>
      </c>
      <c r="Q57" s="86" t="s">
        <v>4</v>
      </c>
      <c r="R57" s="75" t="s">
        <v>203</v>
      </c>
      <c r="T57" s="5" t="b">
        <f t="shared" si="26"/>
        <v>0</v>
      </c>
      <c r="U57" s="5">
        <f t="shared" si="27"/>
        <v>0</v>
      </c>
      <c r="V57" s="5" t="b">
        <f t="shared" si="28"/>
        <v>0</v>
      </c>
      <c r="W57" s="5">
        <f t="shared" si="29"/>
        <v>0</v>
      </c>
      <c r="X57" s="5" t="b">
        <f t="shared" si="30"/>
        <v>0</v>
      </c>
      <c r="Y57" s="5">
        <f t="shared" si="31"/>
        <v>0</v>
      </c>
      <c r="Z57" s="5" t="b">
        <f t="shared" si="32"/>
        <v>0</v>
      </c>
      <c r="AA57" s="5">
        <f t="shared" si="33"/>
        <v>0</v>
      </c>
      <c r="AB57" s="5">
        <f t="shared" si="34"/>
        <v>0</v>
      </c>
      <c r="AD57" s="43">
        <f t="shared" si="35"/>
        <v>20.166666666666668</v>
      </c>
      <c r="AF57" s="44" t="str">
        <f t="shared" si="36"/>
        <v>Score: 20.2/30</v>
      </c>
      <c r="AG57" s="44">
        <f t="shared" si="37"/>
      </c>
      <c r="AH57" s="4" t="str">
        <f t="shared" si="38"/>
        <v>'Fireside Reflection' by Cathy Anderson
Score: 20.2/30
Judges Comments: details lost in the background are okay - but bring out the details in the person somehow</v>
      </c>
    </row>
    <row r="58" spans="1:34" ht="45.75" customHeight="1">
      <c r="A58" s="34" t="s">
        <v>23</v>
      </c>
      <c r="B58" s="80" t="s">
        <v>212</v>
      </c>
      <c r="C58" s="92" t="s">
        <v>136</v>
      </c>
      <c r="D58" s="58">
        <v>6</v>
      </c>
      <c r="E58" s="59">
        <v>7</v>
      </c>
      <c r="F58" s="59">
        <v>7.5</v>
      </c>
      <c r="G58" s="60">
        <v>20.5</v>
      </c>
      <c r="H58" s="61">
        <v>6</v>
      </c>
      <c r="I58" s="62">
        <v>6</v>
      </c>
      <c r="J58" s="62">
        <v>7</v>
      </c>
      <c r="K58" s="63">
        <v>19</v>
      </c>
      <c r="L58" s="58">
        <v>7</v>
      </c>
      <c r="M58" s="62">
        <v>7</v>
      </c>
      <c r="N58" s="62">
        <v>7.5</v>
      </c>
      <c r="O58" s="60">
        <v>21.5</v>
      </c>
      <c r="P58" s="42">
        <v>20.333333333333332</v>
      </c>
      <c r="Q58" s="86" t="s">
        <v>4</v>
      </c>
      <c r="R58" s="75" t="s">
        <v>213</v>
      </c>
      <c r="T58" s="5" t="b">
        <f t="shared" si="26"/>
        <v>0</v>
      </c>
      <c r="U58" s="5">
        <f t="shared" si="27"/>
        <v>0</v>
      </c>
      <c r="V58" s="5" t="b">
        <f t="shared" si="28"/>
        <v>0</v>
      </c>
      <c r="W58" s="5">
        <f t="shared" si="29"/>
        <v>0</v>
      </c>
      <c r="X58" s="5" t="b">
        <f t="shared" si="30"/>
        <v>0</v>
      </c>
      <c r="Y58" s="5">
        <f t="shared" si="31"/>
        <v>0</v>
      </c>
      <c r="Z58" s="5" t="b">
        <f t="shared" si="32"/>
        <v>0</v>
      </c>
      <c r="AA58" s="5">
        <f t="shared" si="33"/>
        <v>0</v>
      </c>
      <c r="AB58" s="5">
        <f t="shared" si="34"/>
        <v>0</v>
      </c>
      <c r="AD58" s="43">
        <f t="shared" si="35"/>
        <v>20.333333333333332</v>
      </c>
      <c r="AF58" s="44" t="str">
        <f t="shared" si="36"/>
        <v>Score: 20.3/30</v>
      </c>
      <c r="AG58" s="44">
        <f t="shared" si="37"/>
      </c>
      <c r="AH58" s="4" t="str">
        <f t="shared" si="38"/>
        <v>'She Sells Sea Shells' by Lorilee Guenter
Score: 20.3/30
Judges Comments: diagonal works, low-key works, bottom right shell not sharp to match the other two</v>
      </c>
    </row>
    <row r="59" spans="1:34" ht="45.75" customHeight="1">
      <c r="A59" s="34" t="s">
        <v>23</v>
      </c>
      <c r="B59" s="80" t="s">
        <v>126</v>
      </c>
      <c r="C59" s="92" t="s">
        <v>34</v>
      </c>
      <c r="D59" s="58">
        <v>6</v>
      </c>
      <c r="E59" s="59">
        <v>7</v>
      </c>
      <c r="F59" s="59">
        <v>7.5</v>
      </c>
      <c r="G59" s="60">
        <v>20.5</v>
      </c>
      <c r="H59" s="61">
        <v>6</v>
      </c>
      <c r="I59" s="62">
        <v>6.5</v>
      </c>
      <c r="J59" s="62">
        <v>7</v>
      </c>
      <c r="K59" s="63">
        <v>19.5</v>
      </c>
      <c r="L59" s="58">
        <v>7</v>
      </c>
      <c r="M59" s="62">
        <v>7</v>
      </c>
      <c r="N59" s="62">
        <v>7.5</v>
      </c>
      <c r="O59" s="60">
        <v>21.5</v>
      </c>
      <c r="P59" s="42">
        <v>20.5</v>
      </c>
      <c r="Q59" s="86" t="s">
        <v>4</v>
      </c>
      <c r="R59" s="75" t="s">
        <v>210</v>
      </c>
      <c r="T59" s="5" t="b">
        <f t="shared" si="26"/>
        <v>0</v>
      </c>
      <c r="U59" s="5">
        <f t="shared" si="27"/>
        <v>0</v>
      </c>
      <c r="V59" s="5" t="b">
        <f t="shared" si="28"/>
        <v>0</v>
      </c>
      <c r="W59" s="5">
        <f t="shared" si="29"/>
        <v>0</v>
      </c>
      <c r="X59" s="5" t="b">
        <f t="shared" si="30"/>
        <v>0</v>
      </c>
      <c r="Y59" s="5">
        <f t="shared" si="31"/>
        <v>0</v>
      </c>
      <c r="Z59" s="5" t="b">
        <f t="shared" si="32"/>
        <v>0</v>
      </c>
      <c r="AA59" s="5">
        <f t="shared" si="33"/>
        <v>0</v>
      </c>
      <c r="AB59" s="5">
        <f t="shared" si="34"/>
        <v>0</v>
      </c>
      <c r="AD59" s="43">
        <f t="shared" si="35"/>
        <v>20.5</v>
      </c>
      <c r="AF59" s="44" t="str">
        <f t="shared" si="36"/>
        <v>Score: 20.5/30</v>
      </c>
      <c r="AG59" s="44">
        <f t="shared" si="37"/>
      </c>
      <c r="AH59" s="4" t="str">
        <f t="shared" si="38"/>
        <v>'Pepper Red' by Helen Brown
Score: 20.5/30
Judges Comments: good low-key image, good detail throughout, there's a reflection in the left that distracts, too much noise</v>
      </c>
    </row>
    <row r="60" spans="1:34" ht="69" customHeight="1">
      <c r="A60" s="34" t="s">
        <v>23</v>
      </c>
      <c r="B60" s="80" t="s">
        <v>128</v>
      </c>
      <c r="C60" s="92" t="s">
        <v>48</v>
      </c>
      <c r="D60" s="58">
        <v>7</v>
      </c>
      <c r="E60" s="59">
        <v>7</v>
      </c>
      <c r="F60" s="59">
        <v>7.5</v>
      </c>
      <c r="G60" s="60">
        <v>21.5</v>
      </c>
      <c r="H60" s="61">
        <v>6</v>
      </c>
      <c r="I60" s="62">
        <v>6</v>
      </c>
      <c r="J60" s="62">
        <v>7.5</v>
      </c>
      <c r="K60" s="63">
        <v>19.5</v>
      </c>
      <c r="L60" s="58">
        <v>6</v>
      </c>
      <c r="M60" s="62">
        <v>7</v>
      </c>
      <c r="N60" s="62">
        <v>8</v>
      </c>
      <c r="O60" s="60">
        <v>21</v>
      </c>
      <c r="P60" s="42">
        <v>20.666666666666668</v>
      </c>
      <c r="Q60" s="86" t="s">
        <v>4</v>
      </c>
      <c r="R60" s="75" t="s">
        <v>233</v>
      </c>
      <c r="T60" s="5" t="b">
        <f t="shared" si="26"/>
        <v>0</v>
      </c>
      <c r="U60" s="5">
        <f t="shared" si="27"/>
        <v>0</v>
      </c>
      <c r="V60" s="5" t="b">
        <f t="shared" si="28"/>
        <v>0</v>
      </c>
      <c r="W60" s="5">
        <f t="shared" si="29"/>
        <v>0</v>
      </c>
      <c r="X60" s="5" t="b">
        <f t="shared" si="30"/>
        <v>0</v>
      </c>
      <c r="Y60" s="5">
        <f t="shared" si="31"/>
        <v>0</v>
      </c>
      <c r="Z60" s="5" t="b">
        <f t="shared" si="32"/>
        <v>0</v>
      </c>
      <c r="AA60" s="5">
        <f t="shared" si="33"/>
        <v>0</v>
      </c>
      <c r="AB60" s="5">
        <f t="shared" si="34"/>
        <v>0</v>
      </c>
      <c r="AD60" s="43">
        <f t="shared" si="35"/>
        <v>20.666666666666668</v>
      </c>
      <c r="AF60" s="44" t="str">
        <f t="shared" si="36"/>
        <v>Score: 20.7/30</v>
      </c>
      <c r="AG60" s="44">
        <f t="shared" si="37"/>
      </c>
      <c r="AH60" s="4" t="str">
        <f t="shared" si="38"/>
        <v>'Seventeen' by Gordon Sukut
Score: 20.7/30
Judges Comments: expression matches the title, you can envision the rolling movement in the eyes, a little underexposed, some noise that distracts in a portrait, adjust the color toning - make skin tones less orange, cropping is a little awkward - she's too low and to the left</v>
      </c>
    </row>
    <row r="61" spans="1:34" ht="45.75" customHeight="1">
      <c r="A61" s="34" t="s">
        <v>23</v>
      </c>
      <c r="B61" s="80" t="s">
        <v>134</v>
      </c>
      <c r="C61" s="92" t="s">
        <v>43</v>
      </c>
      <c r="D61" s="58">
        <v>7</v>
      </c>
      <c r="E61" s="59">
        <v>7</v>
      </c>
      <c r="F61" s="59">
        <v>7</v>
      </c>
      <c r="G61" s="60">
        <v>21</v>
      </c>
      <c r="H61" s="61">
        <v>7</v>
      </c>
      <c r="I61" s="62">
        <v>7</v>
      </c>
      <c r="J61" s="62">
        <v>7</v>
      </c>
      <c r="K61" s="63">
        <v>21</v>
      </c>
      <c r="L61" s="58">
        <v>7</v>
      </c>
      <c r="M61" s="62">
        <v>6.5</v>
      </c>
      <c r="N61" s="62">
        <v>6.5</v>
      </c>
      <c r="O61" s="60">
        <v>20</v>
      </c>
      <c r="P61" s="42">
        <v>20.666666666666668</v>
      </c>
      <c r="Q61" s="86" t="s">
        <v>4</v>
      </c>
      <c r="R61" s="75" t="s">
        <v>236</v>
      </c>
      <c r="T61" s="5" t="b">
        <f t="shared" si="26"/>
        <v>0</v>
      </c>
      <c r="U61" s="5">
        <f t="shared" si="27"/>
        <v>0</v>
      </c>
      <c r="V61" s="5" t="b">
        <f t="shared" si="28"/>
        <v>0</v>
      </c>
      <c r="W61" s="5">
        <f t="shared" si="29"/>
        <v>0</v>
      </c>
      <c r="X61" s="5" t="b">
        <f t="shared" si="30"/>
        <v>0</v>
      </c>
      <c r="Y61" s="5">
        <f t="shared" si="31"/>
        <v>0</v>
      </c>
      <c r="Z61" s="5" t="b">
        <f t="shared" si="32"/>
        <v>0</v>
      </c>
      <c r="AA61" s="5">
        <f t="shared" si="33"/>
        <v>0</v>
      </c>
      <c r="AB61" s="5">
        <f t="shared" si="34"/>
        <v>0</v>
      </c>
      <c r="AD61" s="43">
        <f t="shared" si="35"/>
        <v>20.666666666666668</v>
      </c>
      <c r="AF61" s="44" t="str">
        <f t="shared" si="36"/>
        <v>Score: 20.7/30</v>
      </c>
      <c r="AG61" s="44">
        <f t="shared" si="37"/>
      </c>
      <c r="AH61" s="4" t="str">
        <f t="shared" si="38"/>
        <v>'White Feather' by Philip McNeill
Score: 20.7/30
Judges Comments: sharp on the feathers (as the title suggests), square crop does not work, play with the color - make it brighter, pink spot in background is a little distracting</v>
      </c>
    </row>
    <row r="62" spans="1:34" ht="45.75" customHeight="1">
      <c r="A62" s="34" t="s">
        <v>23</v>
      </c>
      <c r="B62" s="80" t="s">
        <v>120</v>
      </c>
      <c r="C62" s="92" t="s">
        <v>38</v>
      </c>
      <c r="D62" s="58">
        <v>7</v>
      </c>
      <c r="E62" s="59">
        <v>7</v>
      </c>
      <c r="F62" s="59">
        <v>7</v>
      </c>
      <c r="G62" s="60">
        <v>21</v>
      </c>
      <c r="H62" s="61">
        <v>7</v>
      </c>
      <c r="I62" s="62">
        <v>7</v>
      </c>
      <c r="J62" s="62">
        <v>7</v>
      </c>
      <c r="K62" s="63">
        <v>21</v>
      </c>
      <c r="L62" s="58">
        <v>7</v>
      </c>
      <c r="M62" s="62">
        <v>7</v>
      </c>
      <c r="N62" s="62">
        <v>7</v>
      </c>
      <c r="O62" s="60">
        <v>21</v>
      </c>
      <c r="P62" s="42">
        <v>21</v>
      </c>
      <c r="Q62" s="86" t="s">
        <v>4</v>
      </c>
      <c r="R62" s="75" t="s">
        <v>205</v>
      </c>
      <c r="T62" s="5" t="b">
        <f t="shared" si="26"/>
        <v>0</v>
      </c>
      <c r="U62" s="5">
        <f t="shared" si="27"/>
        <v>0</v>
      </c>
      <c r="V62" s="5" t="b">
        <f t="shared" si="28"/>
        <v>0</v>
      </c>
      <c r="W62" s="5">
        <f t="shared" si="29"/>
        <v>0</v>
      </c>
      <c r="X62" s="5" t="b">
        <f t="shared" si="30"/>
        <v>0</v>
      </c>
      <c r="Y62" s="5">
        <f t="shared" si="31"/>
        <v>0</v>
      </c>
      <c r="Z62" s="5" t="b">
        <f t="shared" si="32"/>
        <v>0</v>
      </c>
      <c r="AA62" s="5">
        <f t="shared" si="33"/>
        <v>0</v>
      </c>
      <c r="AB62" s="5">
        <f t="shared" si="34"/>
        <v>0</v>
      </c>
      <c r="AD62" s="43">
        <f t="shared" si="35"/>
        <v>21</v>
      </c>
      <c r="AF62" s="44" t="str">
        <f t="shared" si="36"/>
        <v>Score: 21/30</v>
      </c>
      <c r="AG62" s="44">
        <f t="shared" si="37"/>
      </c>
      <c r="AH62" s="4" t="str">
        <f t="shared" si="38"/>
        <v>'Gift of Pericles to Athena' by Gayvin Franson
Score: 21/30
Judges Comments: good detail throughout, enhance the contrast a bit</v>
      </c>
    </row>
    <row r="63" spans="1:34" ht="45.75" customHeight="1">
      <c r="A63" s="34" t="s">
        <v>23</v>
      </c>
      <c r="B63" s="80" t="s">
        <v>125</v>
      </c>
      <c r="C63" s="92" t="s">
        <v>44</v>
      </c>
      <c r="D63" s="58">
        <v>6</v>
      </c>
      <c r="E63" s="59">
        <v>7</v>
      </c>
      <c r="F63" s="59">
        <v>7.5</v>
      </c>
      <c r="G63" s="60">
        <v>20.5</v>
      </c>
      <c r="H63" s="61">
        <v>6</v>
      </c>
      <c r="I63" s="62">
        <v>7</v>
      </c>
      <c r="J63" s="62">
        <v>8</v>
      </c>
      <c r="K63" s="63">
        <v>21</v>
      </c>
      <c r="L63" s="58">
        <v>7</v>
      </c>
      <c r="M63" s="62">
        <v>7.5</v>
      </c>
      <c r="N63" s="62">
        <v>7</v>
      </c>
      <c r="O63" s="60">
        <v>21.5</v>
      </c>
      <c r="P63" s="42">
        <v>21</v>
      </c>
      <c r="Q63" s="86" t="s">
        <v>4</v>
      </c>
      <c r="R63" s="75" t="s">
        <v>209</v>
      </c>
      <c r="T63" s="5" t="b">
        <f t="shared" si="26"/>
        <v>0</v>
      </c>
      <c r="U63" s="5">
        <f t="shared" si="27"/>
        <v>0</v>
      </c>
      <c r="V63" s="5" t="b">
        <f t="shared" si="28"/>
        <v>0</v>
      </c>
      <c r="W63" s="5">
        <f t="shared" si="29"/>
        <v>0</v>
      </c>
      <c r="X63" s="5" t="b">
        <f t="shared" si="30"/>
        <v>0</v>
      </c>
      <c r="Y63" s="5">
        <f t="shared" si="31"/>
        <v>0</v>
      </c>
      <c r="Z63" s="5" t="b">
        <f t="shared" si="32"/>
        <v>0</v>
      </c>
      <c r="AA63" s="5">
        <f t="shared" si="33"/>
        <v>0</v>
      </c>
      <c r="AB63" s="5">
        <f t="shared" si="34"/>
        <v>0</v>
      </c>
      <c r="AD63" s="43">
        <f t="shared" si="35"/>
        <v>21</v>
      </c>
      <c r="AF63" s="44" t="str">
        <f t="shared" si="36"/>
        <v>Score: 21/30</v>
      </c>
      <c r="AG63" s="44">
        <f t="shared" si="37"/>
      </c>
      <c r="AH63" s="4" t="str">
        <f t="shared" si="38"/>
        <v>'Peony' by Kathy Meeres
Score: 21/30
Judges Comments: sharp where it needs to be, white vignette does not work - try cropping tighter instead</v>
      </c>
    </row>
    <row r="64" spans="1:34" ht="45.75" customHeight="1">
      <c r="A64" s="34" t="s">
        <v>23</v>
      </c>
      <c r="B64" s="80" t="s">
        <v>131</v>
      </c>
      <c r="C64" s="92" t="s">
        <v>139</v>
      </c>
      <c r="D64" s="58">
        <v>7</v>
      </c>
      <c r="E64" s="59">
        <v>7</v>
      </c>
      <c r="F64" s="59">
        <v>7</v>
      </c>
      <c r="G64" s="60">
        <v>21</v>
      </c>
      <c r="H64" s="61">
        <v>6</v>
      </c>
      <c r="I64" s="62">
        <v>7</v>
      </c>
      <c r="J64" s="62">
        <v>6.5</v>
      </c>
      <c r="K64" s="63">
        <v>19.5</v>
      </c>
      <c r="L64" s="58">
        <v>8</v>
      </c>
      <c r="M64" s="62">
        <v>7</v>
      </c>
      <c r="N64" s="62">
        <v>7.5</v>
      </c>
      <c r="O64" s="60">
        <v>22.5</v>
      </c>
      <c r="P64" s="42">
        <v>21</v>
      </c>
      <c r="Q64" s="86" t="s">
        <v>4</v>
      </c>
      <c r="R64" s="75" t="s">
        <v>235</v>
      </c>
      <c r="T64" s="5" t="b">
        <f t="shared" si="26"/>
        <v>0</v>
      </c>
      <c r="U64" s="5">
        <f t="shared" si="27"/>
        <v>0</v>
      </c>
      <c r="V64" s="5" t="b">
        <f t="shared" si="28"/>
        <v>0</v>
      </c>
      <c r="W64" s="5">
        <f t="shared" si="29"/>
        <v>0</v>
      </c>
      <c r="X64" s="5" t="b">
        <f t="shared" si="30"/>
        <v>0</v>
      </c>
      <c r="Y64" s="5">
        <f t="shared" si="31"/>
        <v>0</v>
      </c>
      <c r="Z64" s="5" t="b">
        <f t="shared" si="32"/>
        <v>0</v>
      </c>
      <c r="AA64" s="5">
        <f t="shared" si="33"/>
        <v>0</v>
      </c>
      <c r="AB64" s="5">
        <f t="shared" si="34"/>
        <v>0</v>
      </c>
      <c r="AD64" s="43">
        <f t="shared" si="35"/>
        <v>21</v>
      </c>
      <c r="AF64" s="44" t="str">
        <f t="shared" si="36"/>
        <v>Score: 21/30</v>
      </c>
      <c r="AG64" s="44">
        <f t="shared" si="37"/>
      </c>
      <c r="AH64" s="4" t="str">
        <f t="shared" si="38"/>
        <v>'Swinging Scarlet' by Gerald Hammerling
Score: 21/30
Judges Comments: framing works well, lighting is flat - too dead-on, perhaps soften the light, bird's expression is cool</v>
      </c>
    </row>
    <row r="65" spans="1:34" ht="45.75" customHeight="1">
      <c r="A65" s="34" t="s">
        <v>23</v>
      </c>
      <c r="B65" s="80" t="s">
        <v>122</v>
      </c>
      <c r="C65" s="92" t="s">
        <v>46</v>
      </c>
      <c r="D65" s="58">
        <v>7</v>
      </c>
      <c r="E65" s="59">
        <v>7</v>
      </c>
      <c r="F65" s="59">
        <v>7.5</v>
      </c>
      <c r="G65" s="60">
        <v>21.5</v>
      </c>
      <c r="H65" s="61">
        <v>6</v>
      </c>
      <c r="I65" s="62">
        <v>7</v>
      </c>
      <c r="J65" s="62">
        <v>7.5</v>
      </c>
      <c r="K65" s="63">
        <v>20.5</v>
      </c>
      <c r="L65" s="58">
        <v>7</v>
      </c>
      <c r="M65" s="62">
        <v>7</v>
      </c>
      <c r="N65" s="62">
        <v>7.5</v>
      </c>
      <c r="O65" s="60">
        <v>21.5</v>
      </c>
      <c r="P65" s="42">
        <v>21.166666666666668</v>
      </c>
      <c r="Q65" s="86" t="s">
        <v>4</v>
      </c>
      <c r="R65" s="75" t="s">
        <v>207</v>
      </c>
      <c r="T65" s="5" t="b">
        <f t="shared" si="26"/>
        <v>0</v>
      </c>
      <c r="U65" s="5">
        <f t="shared" si="27"/>
        <v>0</v>
      </c>
      <c r="V65" s="5" t="b">
        <f t="shared" si="28"/>
        <v>0</v>
      </c>
      <c r="W65" s="5">
        <f t="shared" si="29"/>
        <v>0</v>
      </c>
      <c r="X65" s="5" t="b">
        <f t="shared" si="30"/>
        <v>0</v>
      </c>
      <c r="Y65" s="5">
        <f t="shared" si="31"/>
        <v>0</v>
      </c>
      <c r="Z65" s="5" t="b">
        <f t="shared" si="32"/>
        <v>0</v>
      </c>
      <c r="AA65" s="5">
        <f t="shared" si="33"/>
        <v>0</v>
      </c>
      <c r="AB65" s="5">
        <f t="shared" si="34"/>
        <v>0</v>
      </c>
      <c r="AD65" s="43">
        <f t="shared" si="35"/>
        <v>21.166666666666668</v>
      </c>
      <c r="AF65" s="44" t="str">
        <f t="shared" si="36"/>
        <v>Score: 21.2/30</v>
      </c>
      <c r="AG65" s="44">
        <f t="shared" si="37"/>
      </c>
      <c r="AH65" s="4" t="str">
        <f t="shared" si="38"/>
        <v>'Misty Morning' by Dale Read
Score: 21.2/30
Judges Comments: nice leading line takes you through, make the foreground trees softer than the bridge, aim for nicer light near the end of the day</v>
      </c>
    </row>
    <row r="66" spans="1:34" ht="45.75" customHeight="1">
      <c r="A66" s="34" t="s">
        <v>23</v>
      </c>
      <c r="B66" s="80" t="s">
        <v>114</v>
      </c>
      <c r="C66" s="92" t="s">
        <v>50</v>
      </c>
      <c r="D66" s="58">
        <v>7</v>
      </c>
      <c r="E66" s="59">
        <v>7</v>
      </c>
      <c r="F66" s="59">
        <v>7</v>
      </c>
      <c r="G66" s="60">
        <v>21</v>
      </c>
      <c r="H66" s="61">
        <v>7</v>
      </c>
      <c r="I66" s="62">
        <v>7</v>
      </c>
      <c r="J66" s="62">
        <v>7.5</v>
      </c>
      <c r="K66" s="63">
        <v>21.5</v>
      </c>
      <c r="L66" s="58">
        <v>8</v>
      </c>
      <c r="M66" s="62">
        <v>7</v>
      </c>
      <c r="N66" s="62">
        <v>7</v>
      </c>
      <c r="O66" s="60">
        <v>22</v>
      </c>
      <c r="P66" s="42">
        <v>21.5</v>
      </c>
      <c r="Q66" s="86" t="s">
        <v>4</v>
      </c>
      <c r="R66" s="75" t="s">
        <v>200</v>
      </c>
      <c r="T66" s="5" t="b">
        <f t="shared" si="26"/>
        <v>0</v>
      </c>
      <c r="U66" s="5">
        <f t="shared" si="27"/>
        <v>0</v>
      </c>
      <c r="V66" s="5" t="b">
        <f t="shared" si="28"/>
        <v>0</v>
      </c>
      <c r="W66" s="5">
        <f t="shared" si="29"/>
        <v>0</v>
      </c>
      <c r="X66" s="5" t="b">
        <f t="shared" si="30"/>
        <v>0</v>
      </c>
      <c r="Y66" s="5">
        <f t="shared" si="31"/>
        <v>0</v>
      </c>
      <c r="Z66" s="5" t="b">
        <f t="shared" si="32"/>
        <v>0</v>
      </c>
      <c r="AA66" s="5">
        <f t="shared" si="33"/>
        <v>0</v>
      </c>
      <c r="AB66" s="5">
        <f t="shared" si="34"/>
        <v>0</v>
      </c>
      <c r="AD66" s="43">
        <f t="shared" si="35"/>
        <v>21.5</v>
      </c>
      <c r="AF66" s="44" t="str">
        <f t="shared" si="36"/>
        <v>Score: 21.5/30</v>
      </c>
      <c r="AG66" s="44">
        <f t="shared" si="37"/>
      </c>
      <c r="AH66" s="4" t="str">
        <f t="shared" si="38"/>
        <v>'At Day's End' by Angela Wasylow
Score: 21.5/30
Judges Comments: the lighting works, everything is crisp, would like to see more of what's going on - choose a different perspective</v>
      </c>
    </row>
    <row r="67" spans="1:34" ht="45.75" customHeight="1">
      <c r="A67" s="34" t="s">
        <v>23</v>
      </c>
      <c r="B67" s="80" t="s">
        <v>127</v>
      </c>
      <c r="C67" s="92" t="s">
        <v>51</v>
      </c>
      <c r="D67" s="58">
        <v>7</v>
      </c>
      <c r="E67" s="59">
        <v>7</v>
      </c>
      <c r="F67" s="59">
        <v>7</v>
      </c>
      <c r="G67" s="60">
        <v>21</v>
      </c>
      <c r="H67" s="61">
        <v>8</v>
      </c>
      <c r="I67" s="62">
        <v>7</v>
      </c>
      <c r="J67" s="62">
        <v>7</v>
      </c>
      <c r="K67" s="63">
        <v>22</v>
      </c>
      <c r="L67" s="58">
        <v>8</v>
      </c>
      <c r="M67" s="62">
        <v>7</v>
      </c>
      <c r="N67" s="62">
        <v>7.5</v>
      </c>
      <c r="O67" s="60">
        <v>22.5</v>
      </c>
      <c r="P67" s="42">
        <v>21.833333333333332</v>
      </c>
      <c r="Q67" s="86" t="s">
        <v>4</v>
      </c>
      <c r="R67" s="75" t="s">
        <v>211</v>
      </c>
      <c r="T67" s="5" t="b">
        <f t="shared" si="26"/>
        <v>0</v>
      </c>
      <c r="U67" s="5">
        <f t="shared" si="27"/>
        <v>0</v>
      </c>
      <c r="V67" s="5" t="b">
        <f t="shared" si="28"/>
        <v>0</v>
      </c>
      <c r="W67" s="5">
        <f t="shared" si="29"/>
        <v>0</v>
      </c>
      <c r="X67" s="5" t="b">
        <f t="shared" si="30"/>
        <v>0</v>
      </c>
      <c r="Y67" s="5">
        <f t="shared" si="31"/>
        <v>0</v>
      </c>
      <c r="Z67" s="5" t="b">
        <f t="shared" si="32"/>
        <v>0</v>
      </c>
      <c r="AA67" s="5">
        <f t="shared" si="33"/>
        <v>0</v>
      </c>
      <c r="AB67" s="5">
        <f t="shared" si="34"/>
        <v>0</v>
      </c>
      <c r="AD67" s="43">
        <f t="shared" si="35"/>
        <v>21.833333333333332</v>
      </c>
      <c r="AF67" s="44" t="str">
        <f t="shared" si="36"/>
        <v>Score: 21.8/30</v>
      </c>
      <c r="AG67" s="44">
        <f t="shared" si="37"/>
      </c>
      <c r="AH67" s="4" t="str">
        <f t="shared" si="38"/>
        <v>'Rusty Color' by Bob Holtsman
Score: 21.8/30
Judges Comments: low-key works, highlights adds to the texture, framing a bit off - needs a little more room on right or less on left side</v>
      </c>
    </row>
    <row r="68" spans="1:34" ht="45.75" customHeight="1">
      <c r="A68" s="34" t="s">
        <v>23</v>
      </c>
      <c r="B68" s="80" t="s">
        <v>117</v>
      </c>
      <c r="C68" s="92" t="s">
        <v>53</v>
      </c>
      <c r="D68" s="58">
        <v>7</v>
      </c>
      <c r="E68" s="59">
        <v>7</v>
      </c>
      <c r="F68" s="59">
        <v>7.5</v>
      </c>
      <c r="G68" s="60">
        <v>21.5</v>
      </c>
      <c r="H68" s="61">
        <v>7</v>
      </c>
      <c r="I68" s="62">
        <v>7</v>
      </c>
      <c r="J68" s="62">
        <v>7.5</v>
      </c>
      <c r="K68" s="63">
        <v>21.5</v>
      </c>
      <c r="L68" s="58">
        <v>8</v>
      </c>
      <c r="M68" s="62">
        <v>7.5</v>
      </c>
      <c r="N68" s="62">
        <v>7.5</v>
      </c>
      <c r="O68" s="60">
        <v>23</v>
      </c>
      <c r="P68" s="42">
        <v>22</v>
      </c>
      <c r="Q68" s="86" t="s">
        <v>7</v>
      </c>
      <c r="R68" s="75" t="s">
        <v>202</v>
      </c>
      <c r="T68" s="5" t="b">
        <f t="shared" si="26"/>
        <v>0</v>
      </c>
      <c r="U68" s="5">
        <f t="shared" si="27"/>
        <v>0</v>
      </c>
      <c r="V68" s="5" t="b">
        <f t="shared" si="28"/>
        <v>1</v>
      </c>
      <c r="W68" s="5">
        <f t="shared" si="29"/>
        <v>1</v>
      </c>
      <c r="X68" s="5" t="b">
        <f t="shared" si="30"/>
        <v>0</v>
      </c>
      <c r="Y68" s="5">
        <f t="shared" si="31"/>
        <v>0</v>
      </c>
      <c r="Z68" s="5" t="b">
        <f t="shared" si="32"/>
        <v>0</v>
      </c>
      <c r="AA68" s="5">
        <f t="shared" si="33"/>
        <v>0</v>
      </c>
      <c r="AB68" s="5">
        <f t="shared" si="34"/>
        <v>3</v>
      </c>
      <c r="AD68" s="43">
        <f t="shared" si="35"/>
        <v>22</v>
      </c>
      <c r="AF68" s="44" t="str">
        <f t="shared" si="36"/>
        <v>Score: 22/30</v>
      </c>
      <c r="AG68" s="44" t="str">
        <f t="shared" si="37"/>
        <v>Honorable Mention</v>
      </c>
      <c r="AH68" s="4" t="str">
        <f t="shared" si="38"/>
        <v>'Broken Dreams' by Bob Anderson
Score: 22/30
Honorable Mention
Judges Comments: off-centered subject and perspective works, texture works</v>
      </c>
    </row>
    <row r="69" spans="1:34" ht="45.75" customHeight="1">
      <c r="A69" s="34" t="s">
        <v>23</v>
      </c>
      <c r="B69" s="80" t="s">
        <v>133</v>
      </c>
      <c r="C69" s="92" t="s">
        <v>47</v>
      </c>
      <c r="D69" s="58">
        <v>8</v>
      </c>
      <c r="E69" s="59">
        <v>7</v>
      </c>
      <c r="F69" s="59">
        <v>7.5</v>
      </c>
      <c r="G69" s="60">
        <v>22.5</v>
      </c>
      <c r="H69" s="61">
        <v>7</v>
      </c>
      <c r="I69" s="62">
        <v>6.5</v>
      </c>
      <c r="J69" s="62">
        <v>7.5</v>
      </c>
      <c r="K69" s="63">
        <v>21</v>
      </c>
      <c r="L69" s="58">
        <v>9</v>
      </c>
      <c r="M69" s="62">
        <v>7</v>
      </c>
      <c r="N69" s="62">
        <v>7.5</v>
      </c>
      <c r="O69" s="60">
        <v>23.5</v>
      </c>
      <c r="P69" s="42">
        <v>22.333333333333332</v>
      </c>
      <c r="Q69" s="86" t="s">
        <v>7</v>
      </c>
      <c r="R69" s="75" t="s">
        <v>216</v>
      </c>
      <c r="T69" s="5" t="b">
        <f t="shared" si="26"/>
        <v>0</v>
      </c>
      <c r="U69" s="5">
        <f t="shared" si="27"/>
        <v>0</v>
      </c>
      <c r="V69" s="5" t="b">
        <f t="shared" si="28"/>
        <v>1</v>
      </c>
      <c r="W69" s="5">
        <f t="shared" si="29"/>
        <v>1</v>
      </c>
      <c r="X69" s="5" t="b">
        <f t="shared" si="30"/>
        <v>0</v>
      </c>
      <c r="Y69" s="5">
        <f t="shared" si="31"/>
        <v>0</v>
      </c>
      <c r="Z69" s="5" t="b">
        <f t="shared" si="32"/>
        <v>0</v>
      </c>
      <c r="AA69" s="5">
        <f t="shared" si="33"/>
        <v>0</v>
      </c>
      <c r="AB69" s="5">
        <f t="shared" si="34"/>
        <v>3</v>
      </c>
      <c r="AD69" s="43">
        <f t="shared" si="35"/>
        <v>22.333333333333332</v>
      </c>
      <c r="AF69" s="44" t="str">
        <f t="shared" si="36"/>
        <v>Score: 22.3/30</v>
      </c>
      <c r="AG69" s="44" t="str">
        <f t="shared" si="37"/>
        <v>Honorable Mention</v>
      </c>
      <c r="AH69" s="4" t="str">
        <f t="shared" si="38"/>
        <v>'Waiting' by Barry Singer
Score: 22.3/30
Honorable Mention
Judges Comments: center is nice and crisp, works well for high-key color, crop a little off the bottom</v>
      </c>
    </row>
    <row r="70" spans="1:34" ht="45.75" customHeight="1">
      <c r="A70" s="34" t="s">
        <v>23</v>
      </c>
      <c r="B70" s="80" t="s">
        <v>61</v>
      </c>
      <c r="C70" s="92" t="s">
        <v>30</v>
      </c>
      <c r="D70" s="58">
        <v>7</v>
      </c>
      <c r="E70" s="59">
        <v>7</v>
      </c>
      <c r="F70" s="59">
        <v>8.5</v>
      </c>
      <c r="G70" s="60">
        <v>22.5</v>
      </c>
      <c r="H70" s="61">
        <v>8</v>
      </c>
      <c r="I70" s="62">
        <v>7</v>
      </c>
      <c r="J70" s="62">
        <v>8.5</v>
      </c>
      <c r="K70" s="63">
        <v>23.5</v>
      </c>
      <c r="L70" s="58">
        <v>8</v>
      </c>
      <c r="M70" s="62">
        <v>7</v>
      </c>
      <c r="N70" s="62">
        <v>8.5</v>
      </c>
      <c r="O70" s="60">
        <v>23.5</v>
      </c>
      <c r="P70" s="42">
        <v>23.166666666666668</v>
      </c>
      <c r="Q70" s="86" t="s">
        <v>7</v>
      </c>
      <c r="R70" s="75" t="s">
        <v>232</v>
      </c>
      <c r="T70" s="5" t="b">
        <f t="shared" si="26"/>
        <v>0</v>
      </c>
      <c r="U70" s="5">
        <f t="shared" si="27"/>
        <v>0</v>
      </c>
      <c r="V70" s="5" t="b">
        <f t="shared" si="28"/>
        <v>1</v>
      </c>
      <c r="W70" s="5">
        <f t="shared" si="29"/>
        <v>1</v>
      </c>
      <c r="X70" s="5" t="b">
        <f t="shared" si="30"/>
        <v>0</v>
      </c>
      <c r="Y70" s="5">
        <f t="shared" si="31"/>
        <v>0</v>
      </c>
      <c r="Z70" s="5" t="b">
        <f t="shared" si="32"/>
        <v>0</v>
      </c>
      <c r="AA70" s="5">
        <f t="shared" si="33"/>
        <v>0</v>
      </c>
      <c r="AB70" s="5">
        <f t="shared" si="34"/>
        <v>3</v>
      </c>
      <c r="AD70" s="43">
        <f t="shared" si="35"/>
        <v>23.166666666666668</v>
      </c>
      <c r="AF70" s="44" t="str">
        <f t="shared" si="36"/>
        <v>Score: 23.2/30</v>
      </c>
      <c r="AG70" s="44" t="str">
        <f t="shared" si="37"/>
        <v>Honorable Mention</v>
      </c>
      <c r="AH70" s="4" t="str">
        <f t="shared" si="38"/>
        <v>'Pristine' by June McDonald
Score: 23.2/30
Honorable Mention
Judges Comments: eyes are good and sharp, nice high-key image, framing is okay, technically sound, expression feels a little put-on, pose to hide the neck creases</v>
      </c>
    </row>
    <row r="71" spans="1:34" ht="45.75" customHeight="1">
      <c r="A71" s="34" t="s">
        <v>23</v>
      </c>
      <c r="B71" s="80" t="s">
        <v>124</v>
      </c>
      <c r="C71" s="92" t="s">
        <v>41</v>
      </c>
      <c r="D71" s="58">
        <v>8</v>
      </c>
      <c r="E71" s="59">
        <v>7.5</v>
      </c>
      <c r="F71" s="59">
        <v>8.5</v>
      </c>
      <c r="G71" s="60">
        <v>24</v>
      </c>
      <c r="H71" s="61">
        <v>8</v>
      </c>
      <c r="I71" s="62">
        <v>7.5</v>
      </c>
      <c r="J71" s="62">
        <v>8.5</v>
      </c>
      <c r="K71" s="63">
        <v>24</v>
      </c>
      <c r="L71" s="58">
        <v>7</v>
      </c>
      <c r="M71" s="62">
        <v>7.5</v>
      </c>
      <c r="N71" s="62">
        <v>8.5</v>
      </c>
      <c r="O71" s="60">
        <v>23</v>
      </c>
      <c r="P71" s="42">
        <v>23.666666666666668</v>
      </c>
      <c r="Q71" s="86" t="s">
        <v>7</v>
      </c>
      <c r="R71" s="75" t="s">
        <v>231</v>
      </c>
      <c r="T71" s="5" t="b">
        <f t="shared" si="26"/>
        <v>0</v>
      </c>
      <c r="U71" s="5">
        <f t="shared" si="27"/>
        <v>0</v>
      </c>
      <c r="V71" s="5" t="b">
        <f t="shared" si="28"/>
        <v>1</v>
      </c>
      <c r="W71" s="5">
        <f t="shared" si="29"/>
        <v>1</v>
      </c>
      <c r="X71" s="5" t="b">
        <f t="shared" si="30"/>
        <v>0</v>
      </c>
      <c r="Y71" s="5">
        <f t="shared" si="31"/>
        <v>0</v>
      </c>
      <c r="Z71" s="5" t="b">
        <f t="shared" si="32"/>
        <v>0</v>
      </c>
      <c r="AA71" s="5">
        <f t="shared" si="33"/>
        <v>0</v>
      </c>
      <c r="AB71" s="5">
        <f t="shared" si="34"/>
        <v>3</v>
      </c>
      <c r="AD71" s="43">
        <f t="shared" si="35"/>
        <v>23.666666666666668</v>
      </c>
      <c r="AF71" s="44" t="str">
        <f t="shared" si="36"/>
        <v>Score: 23.7/30</v>
      </c>
      <c r="AG71" s="44" t="str">
        <f t="shared" si="37"/>
        <v>Honorable Mention</v>
      </c>
      <c r="AH71" s="4" t="str">
        <f t="shared" si="38"/>
        <v>'Night Rider' by Bas Hobson
Score: 23.7/30
Honorable Mention
Judges Comments: great action photo, could use more motion blur or completely freeze the water droplets, great low-key image, get rid of the blue dot</v>
      </c>
    </row>
    <row r="72" spans="1:34" ht="45.75" customHeight="1">
      <c r="A72" s="34" t="s">
        <v>23</v>
      </c>
      <c r="B72" s="80" t="s">
        <v>129</v>
      </c>
      <c r="C72" s="92" t="s">
        <v>40</v>
      </c>
      <c r="D72" s="58">
        <v>10</v>
      </c>
      <c r="E72" s="59">
        <v>8</v>
      </c>
      <c r="F72" s="59">
        <v>8</v>
      </c>
      <c r="G72" s="60">
        <v>26</v>
      </c>
      <c r="H72" s="61">
        <v>8</v>
      </c>
      <c r="I72" s="62">
        <v>7.5</v>
      </c>
      <c r="J72" s="62">
        <v>8.5</v>
      </c>
      <c r="K72" s="63">
        <v>24</v>
      </c>
      <c r="L72" s="58">
        <v>9</v>
      </c>
      <c r="M72" s="62">
        <v>8</v>
      </c>
      <c r="N72" s="62">
        <v>8</v>
      </c>
      <c r="O72" s="60">
        <v>25</v>
      </c>
      <c r="P72" s="42">
        <v>25</v>
      </c>
      <c r="Q72" s="86" t="s">
        <v>7</v>
      </c>
      <c r="R72" s="75" t="s">
        <v>234</v>
      </c>
      <c r="T72" s="5" t="b">
        <f t="shared" si="26"/>
        <v>0</v>
      </c>
      <c r="U72" s="5">
        <f t="shared" si="27"/>
        <v>0</v>
      </c>
      <c r="V72" s="5" t="b">
        <f t="shared" si="28"/>
        <v>1</v>
      </c>
      <c r="W72" s="5">
        <f t="shared" si="29"/>
        <v>1</v>
      </c>
      <c r="X72" s="5" t="b">
        <f t="shared" si="30"/>
        <v>0</v>
      </c>
      <c r="Y72" s="5">
        <f t="shared" si="31"/>
        <v>0</v>
      </c>
      <c r="Z72" s="5" t="b">
        <f t="shared" si="32"/>
        <v>0</v>
      </c>
      <c r="AA72" s="5">
        <f t="shared" si="33"/>
        <v>0</v>
      </c>
      <c r="AB72" s="5">
        <f t="shared" si="34"/>
        <v>3</v>
      </c>
      <c r="AD72" s="43">
        <f t="shared" si="35"/>
        <v>25</v>
      </c>
      <c r="AF72" s="44" t="str">
        <f t="shared" si="36"/>
        <v>Score: 25/30</v>
      </c>
      <c r="AG72" s="44" t="str">
        <f t="shared" si="37"/>
        <v>Honorable Mention</v>
      </c>
      <c r="AH72" s="4" t="str">
        <f t="shared" si="38"/>
        <v>'Stories by the Fire' by Bruce Guenter
Score: 25/30
Honorable Mention
Judges Comments: nice title and shot, the lighting really enhances this image, needs to be more in silhouette or add more light to give more detail to the bear, softness and framing well done</v>
      </c>
    </row>
    <row r="73" spans="1:34" ht="45.75" customHeight="1">
      <c r="A73" s="34" t="s">
        <v>23</v>
      </c>
      <c r="B73" s="80" t="s">
        <v>132</v>
      </c>
      <c r="C73" s="92" t="s">
        <v>42</v>
      </c>
      <c r="D73" s="58">
        <v>9</v>
      </c>
      <c r="E73" s="59">
        <v>8.5</v>
      </c>
      <c r="F73" s="59">
        <v>8.5</v>
      </c>
      <c r="G73" s="60">
        <v>26</v>
      </c>
      <c r="H73" s="61">
        <v>7</v>
      </c>
      <c r="I73" s="62">
        <v>8</v>
      </c>
      <c r="J73" s="62">
        <v>9</v>
      </c>
      <c r="K73" s="63">
        <v>24</v>
      </c>
      <c r="L73" s="58">
        <v>9</v>
      </c>
      <c r="M73" s="62">
        <v>8.5</v>
      </c>
      <c r="N73" s="62">
        <v>8</v>
      </c>
      <c r="O73" s="60">
        <v>25.5</v>
      </c>
      <c r="P73" s="42">
        <v>25.166666666666668</v>
      </c>
      <c r="Q73" s="86" t="s">
        <v>7</v>
      </c>
      <c r="R73" s="75" t="s">
        <v>215</v>
      </c>
      <c r="T73" s="5" t="b">
        <f t="shared" si="26"/>
        <v>0</v>
      </c>
      <c r="U73" s="5">
        <f t="shared" si="27"/>
        <v>0</v>
      </c>
      <c r="V73" s="5" t="b">
        <f t="shared" si="28"/>
        <v>1</v>
      </c>
      <c r="W73" s="5">
        <f t="shared" si="29"/>
        <v>1</v>
      </c>
      <c r="X73" s="5" t="b">
        <f t="shared" si="30"/>
        <v>0</v>
      </c>
      <c r="Y73" s="5">
        <f t="shared" si="31"/>
        <v>0</v>
      </c>
      <c r="Z73" s="5" t="b">
        <f t="shared" si="32"/>
        <v>0</v>
      </c>
      <c r="AA73" s="5">
        <f t="shared" si="33"/>
        <v>0</v>
      </c>
      <c r="AB73" s="5">
        <f t="shared" si="34"/>
        <v>3</v>
      </c>
      <c r="AD73" s="43">
        <f t="shared" si="35"/>
        <v>25.166666666666668</v>
      </c>
      <c r="AF73" s="44" t="str">
        <f t="shared" si="36"/>
        <v>Score: 25.2/30</v>
      </c>
      <c r="AG73" s="44" t="str">
        <f t="shared" si="37"/>
        <v>Honorable Mention</v>
      </c>
      <c r="AH73" s="4" t="str">
        <f t="shared" si="38"/>
        <v>'Traveler' by Hans Holtkamp
Score: 25.2/30
Honorable Mention
Judges Comments: awesome expression - you're drawn into the eyes, focus not quite on the eyes, vignette feathering to abrupt</v>
      </c>
    </row>
    <row r="74" spans="1:34" ht="45.75" customHeight="1">
      <c r="A74" s="34" t="s">
        <v>23</v>
      </c>
      <c r="B74" s="80" t="s">
        <v>123</v>
      </c>
      <c r="C74" s="92" t="s">
        <v>35</v>
      </c>
      <c r="D74" s="58">
        <v>9</v>
      </c>
      <c r="E74" s="59">
        <v>7.5</v>
      </c>
      <c r="F74" s="59">
        <v>8.5</v>
      </c>
      <c r="G74" s="60">
        <v>25</v>
      </c>
      <c r="H74" s="61">
        <v>10</v>
      </c>
      <c r="I74" s="62">
        <v>8</v>
      </c>
      <c r="J74" s="62">
        <v>8.5</v>
      </c>
      <c r="K74" s="63">
        <v>26.5</v>
      </c>
      <c r="L74" s="58">
        <v>9</v>
      </c>
      <c r="M74" s="62">
        <v>8</v>
      </c>
      <c r="N74" s="62">
        <v>8.5</v>
      </c>
      <c r="O74" s="60">
        <v>25.5</v>
      </c>
      <c r="P74" s="42">
        <v>25.666666666666668</v>
      </c>
      <c r="Q74" s="86" t="s">
        <v>7</v>
      </c>
      <c r="R74" s="75" t="s">
        <v>208</v>
      </c>
      <c r="T74" s="5" t="b">
        <f t="shared" si="26"/>
        <v>0</v>
      </c>
      <c r="U74" s="5">
        <f t="shared" si="27"/>
        <v>0</v>
      </c>
      <c r="V74" s="5" t="b">
        <f t="shared" si="28"/>
        <v>1</v>
      </c>
      <c r="W74" s="5">
        <f t="shared" si="29"/>
        <v>1</v>
      </c>
      <c r="X74" s="5" t="b">
        <f t="shared" si="30"/>
        <v>0</v>
      </c>
      <c r="Y74" s="5">
        <f t="shared" si="31"/>
        <v>0</v>
      </c>
      <c r="Z74" s="5" t="b">
        <f t="shared" si="32"/>
        <v>0</v>
      </c>
      <c r="AA74" s="5">
        <f t="shared" si="33"/>
        <v>0</v>
      </c>
      <c r="AB74" s="5">
        <f t="shared" si="34"/>
        <v>3</v>
      </c>
      <c r="AD74" s="43">
        <f t="shared" si="35"/>
        <v>25.666666666666668</v>
      </c>
      <c r="AF74" s="44" t="str">
        <f t="shared" si="36"/>
        <v>Score: 25.7/30</v>
      </c>
      <c r="AG74" s="44" t="str">
        <f t="shared" si="37"/>
        <v>Honorable Mention</v>
      </c>
      <c r="AH74" s="4" t="str">
        <f t="shared" si="38"/>
        <v>'More of the Same' by Bill Compton
Score: 25.7/30
Honorable Mention
Judges Comments: cool image, great time of day lighting and patterns, good title - captures the image's feeling, nice sharp clean and crisp - no technical faults</v>
      </c>
    </row>
    <row r="75" spans="1:34" ht="45.75" customHeight="1">
      <c r="A75" s="34" t="s">
        <v>23</v>
      </c>
      <c r="B75" s="80" t="s">
        <v>119</v>
      </c>
      <c r="C75" s="92" t="s">
        <v>39</v>
      </c>
      <c r="D75" s="58">
        <v>9</v>
      </c>
      <c r="E75" s="59">
        <v>8</v>
      </c>
      <c r="F75" s="59">
        <v>8.5</v>
      </c>
      <c r="G75" s="60">
        <v>25.5</v>
      </c>
      <c r="H75" s="61">
        <v>10</v>
      </c>
      <c r="I75" s="62">
        <v>8</v>
      </c>
      <c r="J75" s="62">
        <v>8.5</v>
      </c>
      <c r="K75" s="63">
        <v>26.5</v>
      </c>
      <c r="L75" s="58">
        <v>9</v>
      </c>
      <c r="M75" s="62">
        <v>8</v>
      </c>
      <c r="N75" s="62">
        <v>8.5</v>
      </c>
      <c r="O75" s="60">
        <v>25.5</v>
      </c>
      <c r="P75" s="42">
        <v>25.833333333333332</v>
      </c>
      <c r="Q75" s="86" t="s">
        <v>7</v>
      </c>
      <c r="R75" s="75" t="s">
        <v>204</v>
      </c>
      <c r="T75" s="5" t="b">
        <f t="shared" si="26"/>
        <v>0</v>
      </c>
      <c r="U75" s="5">
        <f t="shared" si="27"/>
        <v>0</v>
      </c>
      <c r="V75" s="5" t="b">
        <f t="shared" si="28"/>
        <v>1</v>
      </c>
      <c r="W75" s="5">
        <f t="shared" si="29"/>
        <v>1</v>
      </c>
      <c r="X75" s="5" t="b">
        <f t="shared" si="30"/>
        <v>0</v>
      </c>
      <c r="Y75" s="5">
        <f t="shared" si="31"/>
        <v>0</v>
      </c>
      <c r="Z75" s="5" t="b">
        <f t="shared" si="32"/>
        <v>0</v>
      </c>
      <c r="AA75" s="5">
        <f t="shared" si="33"/>
        <v>0</v>
      </c>
      <c r="AB75" s="5">
        <f t="shared" si="34"/>
        <v>3</v>
      </c>
      <c r="AD75" s="43">
        <f t="shared" si="35"/>
        <v>25.833333333333332</v>
      </c>
      <c r="AF75" s="44" t="str">
        <f t="shared" si="36"/>
        <v>Score: 25.8/30</v>
      </c>
      <c r="AG75" s="44" t="str">
        <f t="shared" si="37"/>
        <v>Honorable Mention</v>
      </c>
      <c r="AH75" s="4" t="str">
        <f t="shared" si="38"/>
        <v>'Foam Finale' by Ken Greenhorn
Score: 25.8/30
Honorable Mention
Judges Comments: the high-key works, bright and sharp on the face and eyes, expression works for what's going on, possibly crop a little off the right</v>
      </c>
    </row>
    <row r="76" spans="1:34" ht="45.75" customHeight="1">
      <c r="A76" s="34" t="s">
        <v>23</v>
      </c>
      <c r="B76" s="80" t="s">
        <v>121</v>
      </c>
      <c r="C76" s="92" t="s">
        <v>45</v>
      </c>
      <c r="D76" s="58">
        <v>9</v>
      </c>
      <c r="E76" s="59">
        <v>7.5</v>
      </c>
      <c r="F76" s="59">
        <v>9</v>
      </c>
      <c r="G76" s="60">
        <v>25.5</v>
      </c>
      <c r="H76" s="61">
        <v>9</v>
      </c>
      <c r="I76" s="62">
        <v>7.5</v>
      </c>
      <c r="J76" s="62">
        <v>9</v>
      </c>
      <c r="K76" s="63">
        <v>25.5</v>
      </c>
      <c r="L76" s="58">
        <v>10</v>
      </c>
      <c r="M76" s="62">
        <v>7.5</v>
      </c>
      <c r="N76" s="62">
        <v>9</v>
      </c>
      <c r="O76" s="60">
        <v>26.5</v>
      </c>
      <c r="P76" s="42">
        <v>25.833333333333332</v>
      </c>
      <c r="Q76" s="86" t="s">
        <v>7</v>
      </c>
      <c r="R76" s="75" t="s">
        <v>206</v>
      </c>
      <c r="T76" s="5" t="b">
        <f t="shared" si="26"/>
        <v>0</v>
      </c>
      <c r="U76" s="5">
        <f t="shared" si="27"/>
        <v>0</v>
      </c>
      <c r="V76" s="5" t="b">
        <f t="shared" si="28"/>
        <v>1</v>
      </c>
      <c r="W76" s="5">
        <f t="shared" si="29"/>
        <v>1</v>
      </c>
      <c r="X76" s="5" t="b">
        <f t="shared" si="30"/>
        <v>0</v>
      </c>
      <c r="Y76" s="5">
        <f t="shared" si="31"/>
        <v>0</v>
      </c>
      <c r="Z76" s="5" t="b">
        <f t="shared" si="32"/>
        <v>0</v>
      </c>
      <c r="AA76" s="5">
        <f t="shared" si="33"/>
        <v>0</v>
      </c>
      <c r="AB76" s="5">
        <f t="shared" si="34"/>
        <v>3</v>
      </c>
      <c r="AD76" s="43">
        <f t="shared" si="35"/>
        <v>25.833333333333332</v>
      </c>
      <c r="AF76" s="44" t="str">
        <f t="shared" si="36"/>
        <v>Score: 25.8/30</v>
      </c>
      <c r="AG76" s="44" t="str">
        <f t="shared" si="37"/>
        <v>Honorable Mention</v>
      </c>
      <c r="AH76" s="4" t="str">
        <f t="shared" si="38"/>
        <v>'Keyboard Concentration' by Stephen Nicholson
Score: 25.8/30
Honorable Mention
Judges Comments: good story, great backlighting and framing, sharp where it needs to be, tone down the highlight area on left side</v>
      </c>
    </row>
    <row r="77" spans="1:34" ht="45.75" customHeight="1">
      <c r="A77" s="34" t="s">
        <v>23</v>
      </c>
      <c r="B77" s="80" t="s">
        <v>130</v>
      </c>
      <c r="C77" s="92" t="s">
        <v>135</v>
      </c>
      <c r="D77" s="58">
        <v>10</v>
      </c>
      <c r="E77" s="59">
        <v>8</v>
      </c>
      <c r="F77" s="59">
        <v>8.5</v>
      </c>
      <c r="G77" s="60">
        <v>26.5</v>
      </c>
      <c r="H77" s="61">
        <v>9</v>
      </c>
      <c r="I77" s="62">
        <v>8</v>
      </c>
      <c r="J77" s="62">
        <v>8.5</v>
      </c>
      <c r="K77" s="63">
        <v>25.5</v>
      </c>
      <c r="L77" s="58">
        <v>10</v>
      </c>
      <c r="M77" s="62">
        <v>8</v>
      </c>
      <c r="N77" s="62">
        <v>8</v>
      </c>
      <c r="O77" s="60">
        <v>26</v>
      </c>
      <c r="P77" s="42">
        <v>26</v>
      </c>
      <c r="Q77" s="86" t="s">
        <v>7</v>
      </c>
      <c r="R77" s="75" t="s">
        <v>214</v>
      </c>
      <c r="T77" s="5" t="b">
        <f t="shared" si="26"/>
        <v>0</v>
      </c>
      <c r="U77" s="5">
        <f t="shared" si="27"/>
        <v>0</v>
      </c>
      <c r="V77" s="5" t="b">
        <f t="shared" si="28"/>
        <v>1</v>
      </c>
      <c r="W77" s="5">
        <f t="shared" si="29"/>
        <v>1</v>
      </c>
      <c r="X77" s="5" t="b">
        <f t="shared" si="30"/>
        <v>0</v>
      </c>
      <c r="Y77" s="5">
        <f t="shared" si="31"/>
        <v>0</v>
      </c>
      <c r="Z77" s="5" t="b">
        <f t="shared" si="32"/>
        <v>0</v>
      </c>
      <c r="AA77" s="5">
        <f t="shared" si="33"/>
        <v>0</v>
      </c>
      <c r="AB77" s="5">
        <f t="shared" si="34"/>
        <v>3</v>
      </c>
      <c r="AD77" s="43">
        <f t="shared" si="35"/>
        <v>26</v>
      </c>
      <c r="AF77" s="44" t="str">
        <f t="shared" si="36"/>
        <v>Score: 26/30</v>
      </c>
      <c r="AG77" s="44" t="str">
        <f t="shared" si="37"/>
        <v>Honorable Mention</v>
      </c>
      <c r="AH77" s="4" t="str">
        <f t="shared" si="38"/>
        <v>'Sunrise Serenity' by Nina Henry
Score: 26/30
Honorable Mention
Judges Comments: great expression, good texture in the framing, great contrast, bring a little crispness back to the face, almost National Geographic cover worthy</v>
      </c>
    </row>
    <row r="78" spans="1:34" ht="45.75" customHeight="1">
      <c r="A78" s="97" t="s">
        <v>23</v>
      </c>
      <c r="B78" s="98" t="s">
        <v>133</v>
      </c>
      <c r="C78" s="116" t="s">
        <v>138</v>
      </c>
      <c r="D78" s="109">
        <v>9</v>
      </c>
      <c r="E78" s="110">
        <v>8</v>
      </c>
      <c r="F78" s="110">
        <v>9.5</v>
      </c>
      <c r="G78" s="111">
        <v>26.5</v>
      </c>
      <c r="H78" s="112">
        <v>9</v>
      </c>
      <c r="I78" s="113">
        <v>8.5</v>
      </c>
      <c r="J78" s="113">
        <v>9.5</v>
      </c>
      <c r="K78" s="114">
        <v>27</v>
      </c>
      <c r="L78" s="109">
        <v>9</v>
      </c>
      <c r="M78" s="113">
        <v>8.5</v>
      </c>
      <c r="N78" s="113">
        <v>9.5</v>
      </c>
      <c r="O78" s="111">
        <v>27</v>
      </c>
      <c r="P78" s="105">
        <v>26.833333333333332</v>
      </c>
      <c r="Q78" s="106" t="s">
        <v>12</v>
      </c>
      <c r="R78" s="115" t="s">
        <v>217</v>
      </c>
      <c r="T78" s="5" t="b">
        <f t="shared" si="26"/>
        <v>0</v>
      </c>
      <c r="U78" s="5">
        <f>IF(T78=TRUE,1,0)</f>
        <v>0</v>
      </c>
      <c r="V78" s="5" t="b">
        <f>AND($T$54=0,P78&gt;21.99)</f>
        <v>1</v>
      </c>
      <c r="W78" s="5">
        <f>IF(V78=TRUE,1,0)</f>
        <v>1</v>
      </c>
      <c r="X78" s="5" t="b">
        <f t="shared" si="30"/>
        <v>1</v>
      </c>
      <c r="Y78" s="5">
        <f>IF(X78=TRUE,2,0)</f>
        <v>2</v>
      </c>
      <c r="Z78" s="5" t="b">
        <f t="shared" si="32"/>
        <v>1</v>
      </c>
      <c r="AA78" s="5">
        <f>IF(Z78=TRUE,1,0)</f>
        <v>1</v>
      </c>
      <c r="AB78" s="5">
        <f>T78+(V78*2)+W78+X78+Y78</f>
        <v>6</v>
      </c>
      <c r="AD78" s="43">
        <f>P78</f>
        <v>26.833333333333332</v>
      </c>
      <c r="AF78" s="44" t="str">
        <f>CONCATENATE("Score: ",ROUND(P78,1),"/30")</f>
        <v>Score: 26.8/30</v>
      </c>
      <c r="AG78" s="44" t="str">
        <f>IF(Q78="HM","Honorable Mention",IF(Q78="PM","Print of the Month",""))</f>
        <v>Print of the Month</v>
      </c>
      <c r="AH78" s="4" t="str">
        <f>CONCATENATE("'",B78,"'"," by ",C78,CHAR(10),AF78,CHAR(10),AG78,CHAR(10),"Judges Comments: ",R78)</f>
        <v>'Waiting' by Cynthia Salgado
Score: 26.8/30
Print of the Month
Judges Comments: nice and sharp throughout, great high-key image, good use of negative space, great title</v>
      </c>
    </row>
    <row r="79" spans="2:3" ht="20.25">
      <c r="B79" s="82"/>
      <c r="C79" s="96"/>
    </row>
    <row r="80" spans="20:24" ht="20.25">
      <c r="T80" s="49" t="str">
        <f>IF(MAX(P55:P79)&lt;22,MAX(P55:P79)," ")</f>
        <v> </v>
      </c>
      <c r="U80" s="49"/>
      <c r="X80" s="49">
        <f>IF(T80&gt;21.99,MAX(P55:P79)," ")</f>
        <v>26.833333333333332</v>
      </c>
    </row>
    <row r="82" ht="19.5" customHeight="1">
      <c r="B82" s="83"/>
    </row>
    <row r="83" ht="20.25">
      <c r="B83" s="84"/>
    </row>
    <row r="84" ht="20.25">
      <c r="B84" s="84"/>
    </row>
    <row r="85" ht="20.25">
      <c r="B85" s="84"/>
    </row>
    <row r="86" ht="20.25">
      <c r="B86" s="84"/>
    </row>
    <row r="87" ht="20.25">
      <c r="B87" s="85"/>
    </row>
    <row r="88" ht="20.25">
      <c r="B88" s="84"/>
    </row>
    <row r="89" ht="20.25">
      <c r="B89" s="84"/>
    </row>
    <row r="90" ht="20.25">
      <c r="B90" s="84"/>
    </row>
    <row r="91" ht="20.25">
      <c r="B91" s="84"/>
    </row>
    <row r="92" ht="20.25">
      <c r="B92" s="84"/>
    </row>
    <row r="93" ht="20.25">
      <c r="B93" s="84"/>
    </row>
    <row r="94" ht="20.25">
      <c r="B94" s="84"/>
    </row>
    <row r="95" ht="20.25">
      <c r="B95" s="84"/>
    </row>
    <row r="96" ht="27">
      <c r="B96" s="83"/>
    </row>
  </sheetData>
  <sheetProtection/>
  <mergeCells count="12">
    <mergeCell ref="X1:Y6"/>
    <mergeCell ref="Z1:Z6"/>
    <mergeCell ref="C2:M2"/>
    <mergeCell ref="D5:G5"/>
    <mergeCell ref="H5:K5"/>
    <mergeCell ref="L5:O5"/>
    <mergeCell ref="S7:S9"/>
    <mergeCell ref="S25:S27"/>
    <mergeCell ref="S52:S54"/>
    <mergeCell ref="C1:M1"/>
    <mergeCell ref="T1:U6"/>
    <mergeCell ref="V1:W6"/>
  </mergeCells>
  <dataValidations count="1">
    <dataValidation showInputMessage="1" showErrorMessage="1" prompt="Select Name" sqref="C28:C51 C10:C24 C55:C78"/>
  </dataValidations>
  <printOptions/>
  <pageMargins left="0.3937007874015748" right="0.3937007874015748" top="0.3937007874015748" bottom="0.3937007874015748" header="0.5118110236220472" footer="0.3937007874015748"/>
  <pageSetup fitToHeight="0" fitToWidth="1" horizontalDpi="300" verticalDpi="300" orientation="landscape" scale="46" r:id="rId1"/>
  <headerFooter alignWithMargins="0">
    <oddFooter>&amp;CPage &amp;P of &amp;N</oddFooter>
  </headerFooter>
  <rowBreaks count="2" manualBreakCount="2">
    <brk id="25" min="1" max="17" man="1"/>
    <brk id="52" min="1" max="1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Scott Prokop</cp:lastModifiedBy>
  <cp:lastPrinted>2014-02-12T23:42:25Z</cp:lastPrinted>
  <dcterms:created xsi:type="dcterms:W3CDTF">2010-02-24T03:32:59Z</dcterms:created>
  <dcterms:modified xsi:type="dcterms:W3CDTF">2014-02-12T23:42:32Z</dcterms:modified>
  <cp:category/>
  <cp:version/>
  <cp:contentType/>
  <cp:contentStatus/>
</cp:coreProperties>
</file>